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 windowWidth="12120" windowHeight="8196" activeTab="3"/>
  </bookViews>
  <sheets>
    <sheet name=" FY 22 Approved Budget" sheetId="1" r:id="rId1"/>
    <sheet name="FY 22 Budget Working Budget" sheetId="2" r:id="rId2"/>
    <sheet name="State General Funds" sheetId="3" r:id="rId3"/>
    <sheet name="Administrative Staff" sheetId="4" r:id="rId4"/>
  </sheets>
  <definedNames>
    <definedName name="_xlfn.SINGLE" hidden="1">#NAME?</definedName>
    <definedName name="_xlnm.Print_Area" localSheetId="0">' FY 22 Approved Budget'!$A$1:$J$36</definedName>
    <definedName name="_xlnm.Print_Area" localSheetId="3">'Administrative Staff'!$A$1:$H$17</definedName>
    <definedName name="_xlnm.Print_Area" localSheetId="1">'FY 22 Budget Working Budget'!$A$1:$L$53</definedName>
    <definedName name="_xlnm.Print_Area" localSheetId="2">'State General Funds'!$A$1:$M$90</definedName>
  </definedNames>
  <calcPr fullCalcOnLoad="1"/>
</workbook>
</file>

<file path=xl/sharedStrings.xml><?xml version="1.0" encoding="utf-8"?>
<sst xmlns="http://schemas.openxmlformats.org/spreadsheetml/2006/main" count="471" uniqueCount="302">
  <si>
    <t>Early Childhood Iowa Area:</t>
  </si>
  <si>
    <t>Quality Improvement Funds</t>
  </si>
  <si>
    <t>Liability Insurance fees</t>
  </si>
  <si>
    <t>Director Support</t>
  </si>
  <si>
    <t>Budget Adjustments/Amendments</t>
  </si>
  <si>
    <t>Amendment #1</t>
  </si>
  <si>
    <t>Amendment #2</t>
  </si>
  <si>
    <t xml:space="preserve">Administration </t>
  </si>
  <si>
    <t>(Of the funds used in this category to support family support services, provide in the "Summary of Services" a detailed description of the family support program and note if the program has a home visiting component.)</t>
  </si>
  <si>
    <t>Total 
Adjusted 
Funding</t>
  </si>
  <si>
    <t>Total 
Funding
Available</t>
  </si>
  <si>
    <r>
      <rPr>
        <b/>
        <sz val="10"/>
        <rFont val="Arial"/>
        <family val="2"/>
      </rPr>
      <t xml:space="preserve">CAUTION: Best practice is to not enter into contracts with contractors or providers the program/service/activity is approved by the State.   </t>
    </r>
    <r>
      <rPr>
        <sz val="10"/>
        <rFont val="Arial"/>
        <family val="2"/>
      </rPr>
      <t xml:space="preserve"> </t>
    </r>
  </si>
  <si>
    <r>
      <t xml:space="preserve">Original 
Budget 
</t>
    </r>
    <r>
      <rPr>
        <b/>
        <sz val="7"/>
        <color indexed="8"/>
        <rFont val="Calibri"/>
        <family val="2"/>
      </rPr>
      <t>(from Total Funding Avail. Column above)</t>
    </r>
  </si>
  <si>
    <t>Contractor</t>
  </si>
  <si>
    <t>Source of Funds</t>
  </si>
  <si>
    <t>Salary</t>
  </si>
  <si>
    <t>Benefits (includes FICA, IPERS, insurance)</t>
  </si>
  <si>
    <t>SR Admin</t>
  </si>
  <si>
    <t>SR Quality Improvement</t>
  </si>
  <si>
    <t xml:space="preserve">Total </t>
  </si>
  <si>
    <t>ECI Area:</t>
  </si>
  <si>
    <t>ECI Area Director:</t>
  </si>
  <si>
    <t>Name of Employer of Record:</t>
  </si>
  <si>
    <t>Total Salary/ Benefits</t>
  </si>
  <si>
    <t>Subtotal</t>
  </si>
  <si>
    <t>Program/Service/ 
Activity</t>
  </si>
  <si>
    <t>Summary of services performed for this funding (include description for each source)</t>
  </si>
  <si>
    <t>Type of Service</t>
  </si>
  <si>
    <t># of Whole Hours per week (paid from ECI funds)</t>
  </si>
  <si>
    <r>
      <rPr>
        <b/>
        <sz val="10"/>
        <color indexed="8"/>
        <rFont val="Calibri"/>
        <family val="2"/>
      </rPr>
      <t>Type of Service:</t>
    </r>
    <r>
      <rPr>
        <sz val="10"/>
        <color indexed="8"/>
        <rFont val="Calibri"/>
        <family val="2"/>
      </rPr>
      <t xml:space="preserve">
B=Board Support
P=Program Activity</t>
    </r>
  </si>
  <si>
    <r>
      <t xml:space="preserve">Refer to </t>
    </r>
    <r>
      <rPr>
        <b/>
        <sz val="11"/>
        <color indexed="8"/>
        <rFont val="Calibri"/>
        <family val="2"/>
      </rPr>
      <t>Tool I(A)</t>
    </r>
    <r>
      <rPr>
        <sz val="11"/>
        <color theme="1"/>
        <rFont val="Calibri"/>
        <family val="2"/>
      </rPr>
      <t xml:space="preserve"> for allowable expenditures.</t>
    </r>
  </si>
  <si>
    <r>
      <t xml:space="preserve">Of the funds used in this category to support family support services, provide in the "Summary of Services" a detailed description of the family support program and note if the program has a home visiting component.  Refer to </t>
    </r>
    <r>
      <rPr>
        <b/>
        <sz val="10"/>
        <color indexed="8"/>
        <rFont val="Calibri"/>
        <family val="2"/>
      </rPr>
      <t xml:space="preserve">Tool II </t>
    </r>
    <r>
      <rPr>
        <sz val="10"/>
        <color indexed="8"/>
        <rFont val="Calibri"/>
        <family val="2"/>
      </rPr>
      <t>for appropriate use of funds.</t>
    </r>
  </si>
  <si>
    <t xml:space="preserve">NOTE: Of the TOTAL SR funds used to support family support services, 60%  of the funds budgeted must be for programs with a home visitation component.  </t>
  </si>
  <si>
    <t>*A budget amendment is only required when an ECIA wants to fund an item or activity that has not already been approved on the current year's budget; or the change impacts family support programming.  The standard budget approval process will be in effect for budget amendments. (To view ECI Budget Policies &amp; Procedures, visit  http://www.state.ia.us/earlychildhood/files/local_sys_dev/BudgetPoliciesAndProceduresInternal_2011.pdf.)</t>
  </si>
  <si>
    <t>Early Childhood (State Funds)</t>
  </si>
  <si>
    <t xml:space="preserve">Total ECI State Funds </t>
  </si>
  <si>
    <t>Total Allowable Administrative Expenses</t>
  </si>
  <si>
    <r>
      <rPr>
        <i/>
        <sz val="11"/>
        <color indexed="8"/>
        <rFont val="Calibri"/>
        <family val="2"/>
      </rPr>
      <t xml:space="preserve">Allowable Administrative Expenses: </t>
    </r>
    <r>
      <rPr>
        <i/>
        <sz val="11"/>
        <color indexed="8"/>
        <rFont val="Calibri"/>
        <family val="2"/>
      </rPr>
      <t xml:space="preserve"> Up to 5% of Early Childhood Award</t>
    </r>
  </si>
  <si>
    <t>School Ready Quality Improvement Funds</t>
  </si>
  <si>
    <t xml:space="preserve">EC State Admin. </t>
  </si>
  <si>
    <r>
      <t xml:space="preserve">(The funds in this category cannot support family support programs.  Refer to </t>
    </r>
    <r>
      <rPr>
        <b/>
        <sz val="10"/>
        <color indexed="8"/>
        <rFont val="Calibri"/>
        <family val="2"/>
      </rPr>
      <t xml:space="preserve">Tool G </t>
    </r>
    <r>
      <rPr>
        <sz val="10"/>
        <color indexed="8"/>
        <rFont val="Calibri"/>
        <family val="2"/>
      </rPr>
      <t>for appropriate use of Early Childhood funds.)</t>
    </r>
  </si>
  <si>
    <t xml:space="preserve">Total Categorical Funds </t>
  </si>
  <si>
    <t>Age of children served</t>
  </si>
  <si>
    <r>
      <t xml:space="preserve">Summary of Services
</t>
    </r>
    <r>
      <rPr>
        <b/>
        <sz val="9"/>
        <color indexed="8"/>
        <rFont val="Calibri"/>
        <family val="2"/>
      </rPr>
      <t>(When applicable, include justification for budget amendment)</t>
    </r>
  </si>
  <si>
    <t>County(ies) of service</t>
  </si>
  <si>
    <r>
      <t xml:space="preserve">Service Type
</t>
    </r>
    <r>
      <rPr>
        <sz val="10"/>
        <color indexed="8"/>
        <rFont val="Calibri"/>
        <family val="2"/>
      </rPr>
      <t>(use code from above)</t>
    </r>
  </si>
  <si>
    <t>Direct Services</t>
  </si>
  <si>
    <t>Indirect Services</t>
  </si>
  <si>
    <r>
      <rPr>
        <b/>
        <sz val="11"/>
        <color indexed="8"/>
        <rFont val="Calibri"/>
        <family val="2"/>
      </rPr>
      <t>P/P-D</t>
    </r>
    <r>
      <rPr>
        <sz val="9"/>
        <color indexed="8"/>
        <rFont val="Calibri"/>
        <family val="2"/>
      </rPr>
      <t xml:space="preserve"> = Prenatal/Postnatal </t>
    </r>
  </si>
  <si>
    <r>
      <rPr>
        <b/>
        <sz val="11"/>
        <color indexed="8"/>
        <rFont val="Calibri"/>
        <family val="2"/>
      </rPr>
      <t>T-D</t>
    </r>
    <r>
      <rPr>
        <sz val="9"/>
        <color indexed="8"/>
        <rFont val="Calibri"/>
        <family val="2"/>
      </rPr>
      <t xml:space="preserve"> = Transportation Direct </t>
    </r>
  </si>
  <si>
    <r>
      <rPr>
        <b/>
        <sz val="11"/>
        <color indexed="8"/>
        <rFont val="Calibri"/>
        <family val="2"/>
      </rPr>
      <t>L-D</t>
    </r>
    <r>
      <rPr>
        <sz val="9"/>
        <color indexed="8"/>
        <rFont val="Calibri"/>
        <family val="2"/>
      </rPr>
      <t xml:space="preserve"> = Literacy </t>
    </r>
  </si>
  <si>
    <r>
      <rPr>
        <b/>
        <sz val="11"/>
        <color indexed="8"/>
        <rFont val="Calibri"/>
        <family val="2"/>
      </rPr>
      <t>D-D</t>
    </r>
    <r>
      <rPr>
        <sz val="9"/>
        <color indexed="8"/>
        <rFont val="Calibri"/>
        <family val="2"/>
      </rPr>
      <t xml:space="preserve"> = Dental </t>
    </r>
  </si>
  <si>
    <r>
      <rPr>
        <b/>
        <sz val="11"/>
        <color indexed="8"/>
        <rFont val="Calibri"/>
        <family val="2"/>
      </rPr>
      <t>H/P-D</t>
    </r>
    <r>
      <rPr>
        <sz val="9"/>
        <color indexed="8"/>
        <rFont val="Calibri"/>
        <family val="2"/>
      </rPr>
      <t xml:space="preserve"> = Health Prevention </t>
    </r>
  </si>
  <si>
    <r>
      <rPr>
        <b/>
        <sz val="11"/>
        <color indexed="8"/>
        <rFont val="Calibri"/>
        <family val="2"/>
      </rPr>
      <t>CS-D</t>
    </r>
    <r>
      <rPr>
        <sz val="9"/>
        <color indexed="8"/>
        <rFont val="Calibri"/>
        <family val="2"/>
      </rPr>
      <t xml:space="preserve"> = Car Seat </t>
    </r>
  </si>
  <si>
    <r>
      <rPr>
        <b/>
        <sz val="11"/>
        <color indexed="8"/>
        <rFont val="Calibri"/>
        <family val="2"/>
      </rPr>
      <t>S-D</t>
    </r>
    <r>
      <rPr>
        <sz val="9"/>
        <color indexed="8"/>
        <rFont val="Calibri"/>
        <family val="2"/>
      </rPr>
      <t xml:space="preserve"> = Scholarships </t>
    </r>
  </si>
  <si>
    <r>
      <rPr>
        <b/>
        <sz val="11"/>
        <color indexed="8"/>
        <rFont val="Calibri"/>
        <family val="2"/>
      </rPr>
      <t>ECESS-D</t>
    </r>
    <r>
      <rPr>
        <sz val="9"/>
        <color indexed="8"/>
        <rFont val="Calibri"/>
        <family val="2"/>
      </rPr>
      <t xml:space="preserve"> = Early Care &amp; Education Supportive Services </t>
    </r>
  </si>
  <si>
    <r>
      <rPr>
        <b/>
        <sz val="11"/>
        <color indexed="8"/>
        <rFont val="Calibri"/>
        <family val="2"/>
      </rPr>
      <t>FS-D</t>
    </r>
    <r>
      <rPr>
        <sz val="9"/>
        <color indexed="8"/>
        <rFont val="Calibri"/>
        <family val="2"/>
      </rPr>
      <t xml:space="preserve"> = Family Support </t>
    </r>
  </si>
  <si>
    <r>
      <rPr>
        <b/>
        <sz val="11"/>
        <color indexed="8"/>
        <rFont val="Calibri"/>
        <family val="2"/>
      </rPr>
      <t>C/E-D</t>
    </r>
    <r>
      <rPr>
        <sz val="9"/>
        <color indexed="8"/>
        <rFont val="Calibri"/>
        <family val="2"/>
      </rPr>
      <t xml:space="preserve"> = Crisis/Emergency </t>
    </r>
  </si>
  <si>
    <r>
      <rPr>
        <b/>
        <sz val="11"/>
        <color indexed="8"/>
        <rFont val="Calibri"/>
        <family val="2"/>
      </rPr>
      <t>HIO-I</t>
    </r>
    <r>
      <rPr>
        <sz val="9"/>
        <color indexed="8"/>
        <rFont val="Calibri"/>
        <family val="2"/>
      </rPr>
      <t xml:space="preserve"> = hawk-I Outreach </t>
    </r>
  </si>
  <si>
    <r>
      <rPr>
        <b/>
        <sz val="11"/>
        <color indexed="8"/>
        <rFont val="Calibri"/>
        <family val="2"/>
      </rPr>
      <t>QI-I</t>
    </r>
    <r>
      <rPr>
        <sz val="9"/>
        <color indexed="8"/>
        <rFont val="Calibri"/>
        <family val="2"/>
      </rPr>
      <t xml:space="preserve"> = Quality Improvement for Early Learning </t>
    </r>
  </si>
  <si>
    <r>
      <rPr>
        <b/>
        <sz val="11"/>
        <color indexed="8"/>
        <rFont val="Calibri"/>
        <family val="2"/>
      </rPr>
      <t>PSC-I</t>
    </r>
    <r>
      <rPr>
        <sz val="9"/>
        <color indexed="8"/>
        <rFont val="Calibri"/>
        <family val="2"/>
      </rPr>
      <t xml:space="preserve"> = Preschool Scholarship Coordination </t>
    </r>
  </si>
  <si>
    <r>
      <rPr>
        <b/>
        <sz val="11"/>
        <color indexed="8"/>
        <rFont val="Calibri"/>
        <family val="2"/>
      </rPr>
      <t>PA-I</t>
    </r>
    <r>
      <rPr>
        <sz val="9"/>
        <color indexed="8"/>
        <rFont val="Calibri"/>
        <family val="2"/>
      </rPr>
      <t xml:space="preserve"> = Public Awareness/Child Fairs </t>
    </r>
  </si>
  <si>
    <r>
      <rPr>
        <b/>
        <sz val="11"/>
        <color indexed="8"/>
        <rFont val="Calibri"/>
        <family val="2"/>
      </rPr>
      <t>RL-I</t>
    </r>
    <r>
      <rPr>
        <sz val="9"/>
        <color indexed="8"/>
        <rFont val="Calibri"/>
        <family val="2"/>
      </rPr>
      <t xml:space="preserve"> = Resource Library </t>
    </r>
  </si>
  <si>
    <r>
      <rPr>
        <b/>
        <sz val="11"/>
        <color indexed="8"/>
        <rFont val="Calibri"/>
        <family val="2"/>
      </rPr>
      <t>CI-I</t>
    </r>
    <r>
      <rPr>
        <sz val="9"/>
        <color indexed="8"/>
        <rFont val="Calibri"/>
        <family val="2"/>
      </rPr>
      <t xml:space="preserve"> = Coordinated Intake </t>
    </r>
  </si>
  <si>
    <r>
      <rPr>
        <b/>
        <sz val="11"/>
        <color indexed="8"/>
        <rFont val="Calibri"/>
        <family val="2"/>
      </rPr>
      <t>NC-I</t>
    </r>
    <r>
      <rPr>
        <sz val="9"/>
        <color indexed="8"/>
        <rFont val="Calibri"/>
        <family val="2"/>
      </rPr>
      <t xml:space="preserve"> = Child Care Nurse Consultant </t>
    </r>
  </si>
  <si>
    <r>
      <rPr>
        <b/>
        <sz val="11"/>
        <color indexed="8"/>
        <rFont val="Calibri"/>
        <family val="2"/>
      </rPr>
      <t>PDT-I</t>
    </r>
    <r>
      <rPr>
        <sz val="9"/>
        <color indexed="8"/>
        <rFont val="Calibri"/>
        <family val="2"/>
      </rPr>
      <t xml:space="preserve"> = Professional Development Training </t>
    </r>
  </si>
  <si>
    <r>
      <rPr>
        <b/>
        <sz val="11"/>
        <color indexed="8"/>
        <rFont val="Calibri"/>
        <family val="2"/>
      </rPr>
      <t>PDCB-I</t>
    </r>
    <r>
      <rPr>
        <sz val="9"/>
        <color indexed="8"/>
        <rFont val="Calibri"/>
        <family val="2"/>
      </rPr>
      <t xml:space="preserve"> = Professional Development Credit-Bearing </t>
    </r>
  </si>
  <si>
    <r>
      <rPr>
        <b/>
        <sz val="11"/>
        <color indexed="8"/>
        <rFont val="Calibri"/>
        <family val="2"/>
      </rPr>
      <t xml:space="preserve">PDC-I </t>
    </r>
    <r>
      <rPr>
        <sz val="9"/>
        <color indexed="8"/>
        <rFont val="Calibri"/>
        <family val="2"/>
      </rPr>
      <t>= Professional Development Conferences</t>
    </r>
  </si>
  <si>
    <r>
      <rPr>
        <b/>
        <sz val="11"/>
        <color indexed="8"/>
        <rFont val="Calibri"/>
        <family val="2"/>
      </rPr>
      <t>TAC-I</t>
    </r>
    <r>
      <rPr>
        <sz val="8"/>
        <color indexed="8"/>
        <rFont val="Calibri"/>
        <family val="2"/>
      </rPr>
      <t xml:space="preserve"> = Technical Assistance Consultant, Mentoring, Coaching </t>
    </r>
  </si>
  <si>
    <r>
      <rPr>
        <b/>
        <sz val="11"/>
        <color indexed="8"/>
        <rFont val="Calibri"/>
        <family val="2"/>
      </rPr>
      <t>ADMIN</t>
    </r>
    <r>
      <rPr>
        <sz val="9"/>
        <color indexed="8"/>
        <rFont val="Calibri"/>
        <family val="2"/>
      </rPr>
      <t xml:space="preserve"> </t>
    </r>
    <r>
      <rPr>
        <sz val="8"/>
        <color indexed="8"/>
        <rFont val="Calibri"/>
        <family val="2"/>
      </rPr>
      <t xml:space="preserve">- </t>
    </r>
    <r>
      <rPr>
        <sz val="9"/>
        <color indexed="8"/>
        <rFont val="Calibri"/>
        <family val="2"/>
      </rPr>
      <t>Administration</t>
    </r>
    <r>
      <rPr>
        <sz val="8"/>
        <color indexed="8"/>
        <rFont val="Calibri"/>
        <family val="2"/>
      </rPr>
      <t xml:space="preserve"> (no performance measures required)</t>
    </r>
  </si>
  <si>
    <t>Date Approved by the local ECI Board:</t>
  </si>
  <si>
    <t>Date Approved by the state ECI Office:</t>
  </si>
  <si>
    <t>Buena Vista, Crawford, Sac, Early Childhood Iowa</t>
  </si>
  <si>
    <t>Buena Vista County</t>
  </si>
  <si>
    <t>Colburn &amp; Sons (ICAPP)</t>
  </si>
  <si>
    <t xml:space="preserve">Fiscal Agent fees </t>
  </si>
  <si>
    <t>Buena Vista Public Health &amp; Home Health Care</t>
  </si>
  <si>
    <t>Buena Vista</t>
  </si>
  <si>
    <t>0-5</t>
  </si>
  <si>
    <t>FS-D</t>
  </si>
  <si>
    <t>Crawford County Home Health, Hospice &amp; Pubic Health</t>
  </si>
  <si>
    <t>Crawford</t>
  </si>
  <si>
    <t xml:space="preserve">Family Support To Experience Parenting Success (Family STEPS) </t>
  </si>
  <si>
    <r>
      <rPr>
        <b/>
        <sz val="11"/>
        <color indexed="8"/>
        <rFont val="Calibri"/>
        <family val="2"/>
      </rPr>
      <t>Types of Service</t>
    </r>
    <r>
      <rPr>
        <sz val="9"/>
        <color indexed="8"/>
        <rFont val="Calibri"/>
        <family val="2"/>
      </rPr>
      <t xml:space="preserve">
(use below to indicate which type of service the funded program/service/activity is)</t>
    </r>
  </si>
  <si>
    <t>Sac County Health Services</t>
  </si>
  <si>
    <t>Sac</t>
  </si>
  <si>
    <t>Preschool Scholarship Coordination</t>
  </si>
  <si>
    <t>Buena Vista, Crawford, Sac</t>
  </si>
  <si>
    <t>PSC-I</t>
  </si>
  <si>
    <t>3-5</t>
  </si>
  <si>
    <t xml:space="preserve"> Oral Health screenings, education, referrals</t>
  </si>
  <si>
    <t>Crawford County Home Health, Hospice &amp; Public Health</t>
  </si>
  <si>
    <t>D-D</t>
  </si>
  <si>
    <t>Child Care Nurse Consultant</t>
  </si>
  <si>
    <t>NC-I</t>
  </si>
  <si>
    <t>ADMIN</t>
  </si>
  <si>
    <t>Program Director -Supplies</t>
  </si>
  <si>
    <t>Program Director - Salary/Benefits</t>
  </si>
  <si>
    <t xml:space="preserve">Reimbursement to parents charged a fee for preschool tuition. Payment will be made directly to the preschool the child attends. </t>
  </si>
  <si>
    <t>Mid-Sioux Opportunity</t>
  </si>
  <si>
    <t>PDC-I</t>
  </si>
  <si>
    <t xml:space="preserve"> Crawford</t>
  </si>
  <si>
    <t>Supplies/equipment, mileage, training, phone/internet, for job duties associated with the Program Director.</t>
  </si>
  <si>
    <t>Provide board support, contract monitoring,  coordination of services to programs, work and duties associated with Levels of Excellence rating system. The Program Director will also  coordinate and collaborate with community partners.</t>
  </si>
  <si>
    <t>Annual Audit fee, County Auditor fee, Insurance General Liability fee, Work Comp fee, Med/Health fee, Fidelity fee.</t>
  </si>
  <si>
    <t>Property, Crime, General Liability, Automobile, Directors &amp; Officers.</t>
  </si>
  <si>
    <t>Buena Vista County is the employer of record.  Staff capacity for board support, coordination, prepare budget reports, meeting materials, and represent the board in the community.</t>
  </si>
  <si>
    <t>Annette Koster</t>
  </si>
  <si>
    <t>B</t>
  </si>
  <si>
    <t>P</t>
  </si>
  <si>
    <t>B &amp; P</t>
  </si>
  <si>
    <t xml:space="preserve">Staff capacity for board support, coordination, prepare budget reports, meeting materials, and represent the board in the community. </t>
  </si>
  <si>
    <t xml:space="preserve">Gather, process and track eligiblity in the preschool scholarship program, notify preschools about eligibility, notify parents if not eligible.   </t>
  </si>
  <si>
    <t>S-D</t>
  </si>
  <si>
    <t>Budgeted</t>
  </si>
  <si>
    <t>Remaining</t>
  </si>
  <si>
    <r>
      <t xml:space="preserve">*These figures </t>
    </r>
    <r>
      <rPr>
        <b/>
        <sz val="10"/>
        <color indexed="8"/>
        <rFont val="Calibri"/>
        <family val="2"/>
      </rPr>
      <t>MUST EQUAL</t>
    </r>
    <r>
      <rPr>
        <sz val="10"/>
        <color indexed="8"/>
        <rFont val="Calibri"/>
        <family val="2"/>
      </rPr>
      <t xml:space="preserve"> the "Total Funding" in E19.</t>
    </r>
  </si>
  <si>
    <t>Buena Vista,  Crawford, Sac</t>
  </si>
  <si>
    <t>Budget/CF Amount</t>
  </si>
  <si>
    <t>Total Carry Forward Unallocated</t>
  </si>
  <si>
    <t>School Ready Funds</t>
  </si>
  <si>
    <t>Early Childhood Funds</t>
  </si>
  <si>
    <t>Total Funds</t>
  </si>
  <si>
    <t>SR</t>
  </si>
  <si>
    <t>EC</t>
  </si>
  <si>
    <t>PDT-1</t>
  </si>
  <si>
    <t>EC State Program N/A</t>
  </si>
  <si>
    <t>Webster County Health Department</t>
  </si>
  <si>
    <t xml:space="preserve">Provide board support, coordination of services to the board including Level of Excellence.   Communicate, coordinate and collaborate with community partners. </t>
  </si>
  <si>
    <t>Buena Vista and Sac</t>
  </si>
  <si>
    <t>Oversee preschool scholarship program,  provide assistance and promote system building.</t>
  </si>
  <si>
    <t>Preschool Scholarships/Support</t>
  </si>
  <si>
    <t>&lt;===TOTAL ADJUSTED FUNDING ALLOCATION*</t>
  </si>
  <si>
    <t xml:space="preserve">In order to respond to legislative requests for information and increased transparency, this worksheet is created as part of the FY '19 budget process.  Complete this information for the ECI Area Director and any other positions that perform functions for the local area board.  </t>
  </si>
  <si>
    <t>SR Preschool Support General</t>
  </si>
  <si>
    <t>Audit Fee</t>
  </si>
  <si>
    <t>Audit Fee for Note Disclosure</t>
  </si>
  <si>
    <t>Business Investment Program (BIP)</t>
  </si>
  <si>
    <t>Unallocated Funds</t>
  </si>
  <si>
    <t>GRAND TOTAL* Original</t>
  </si>
  <si>
    <t xml:space="preserve">Adjusted Grand Total </t>
  </si>
  <si>
    <t>To Be Determined</t>
  </si>
  <si>
    <t>Board Supports</t>
  </si>
  <si>
    <t>Estimated SR Carry-Forward into FY 22 (from FY 21)</t>
  </si>
  <si>
    <t>FY 22</t>
  </si>
  <si>
    <t xml:space="preserve"> </t>
  </si>
  <si>
    <t xml:space="preserve">Early </t>
  </si>
  <si>
    <t>Quality</t>
  </si>
  <si>
    <t xml:space="preserve">General </t>
  </si>
  <si>
    <t>Grand</t>
  </si>
  <si>
    <t xml:space="preserve">Allocation &amp; </t>
  </si>
  <si>
    <t xml:space="preserve">Early Childhood </t>
  </si>
  <si>
    <t xml:space="preserve">Childhood </t>
  </si>
  <si>
    <t>School Ready</t>
  </si>
  <si>
    <t>Improvement</t>
  </si>
  <si>
    <t>Programming</t>
  </si>
  <si>
    <t>Total</t>
  </si>
  <si>
    <t>Allocation</t>
  </si>
  <si>
    <t>Carry Forward</t>
  </si>
  <si>
    <t>Admin</t>
  </si>
  <si>
    <t xml:space="preserve">Program Director: Salary </t>
  </si>
  <si>
    <t>Program Director:  Benefits</t>
  </si>
  <si>
    <t>Fiscal Agent Fee BV County</t>
  </si>
  <si>
    <t>Insurance ICAP</t>
  </si>
  <si>
    <t>Association Membership</t>
  </si>
  <si>
    <t>Buena Vista Public Health &amp; Home Care</t>
  </si>
  <si>
    <t>Crawford County HHH&amp;PH Family STEPS</t>
  </si>
  <si>
    <t xml:space="preserve">Sac County Health Services Family STEPS </t>
  </si>
  <si>
    <t xml:space="preserve">Preschool Scholarships </t>
  </si>
  <si>
    <t>Webster County Oral Health</t>
  </si>
  <si>
    <t>Crawford County HHH&amp;PH Oral Health</t>
  </si>
  <si>
    <t>Total Remaining Dollars</t>
  </si>
  <si>
    <t>Amount requested =</t>
  </si>
  <si>
    <t xml:space="preserve"> EC Admin</t>
  </si>
  <si>
    <t>EC Programing</t>
  </si>
  <si>
    <t>General</t>
  </si>
  <si>
    <t>FY 21 Funding</t>
  </si>
  <si>
    <t>FY 22 Requested</t>
  </si>
  <si>
    <t>State Contract Allocation &amp; Carry Forward from FY 21 Annual Report</t>
  </si>
  <si>
    <t>FY 22 State General Funds Allocated by Formula</t>
  </si>
  <si>
    <t>FY 22 Allocations</t>
  </si>
  <si>
    <t>Early Childhood Program Funds</t>
  </si>
  <si>
    <t>School Ready General Programming Funds</t>
  </si>
  <si>
    <t>Webster County Health Dept. Child Care Nurse Consultant Sac &amp; Buena Vista</t>
  </si>
  <si>
    <t>CCR&amp;R Business Investment Program (BIP) &amp; Provider Development</t>
  </si>
  <si>
    <t>Early Childhood &amp; School Ready Totals</t>
  </si>
  <si>
    <t>Difference in funding from FY 21 to FY 22</t>
  </si>
  <si>
    <t xml:space="preserve">Estimated 2022 Allocation </t>
  </si>
  <si>
    <t xml:space="preserve">Grand Total Available: Allocation, Unallocated in FY 21, &amp; Annual Report Carry Forward </t>
  </si>
  <si>
    <t>Unallocated Funds in FY 21</t>
  </si>
  <si>
    <t>BVCS Early Childhood Area</t>
  </si>
  <si>
    <t>Budget WORKSHEET</t>
  </si>
  <si>
    <t>FY 22 WORKING BUDGET</t>
  </si>
  <si>
    <t>EARLY CHILDHOOD Revenue</t>
  </si>
  <si>
    <t>SCHOOL READY Revenue</t>
  </si>
  <si>
    <t>FY22  allocations</t>
  </si>
  <si>
    <t>FY22 allocations</t>
  </si>
  <si>
    <t>Allowed to CF</t>
  </si>
  <si>
    <t>TOTAL</t>
  </si>
  <si>
    <t>EARLY CHILDHOOD Budget</t>
  </si>
  <si>
    <t xml:space="preserve">SCHOOL READY Budget </t>
  </si>
  <si>
    <t>BUDGET</t>
  </si>
  <si>
    <t>CONTRACTS</t>
  </si>
  <si>
    <t>PROGRAM</t>
  </si>
  <si>
    <t>CATEGORY</t>
  </si>
  <si>
    <t>allocation</t>
  </si>
  <si>
    <t>Staff salary</t>
  </si>
  <si>
    <t>Staff benefits</t>
  </si>
  <si>
    <t>Fiscal agent, EOR</t>
  </si>
  <si>
    <t>Insurance</t>
  </si>
  <si>
    <t>Association fees</t>
  </si>
  <si>
    <t>EC GENERAL</t>
  </si>
  <si>
    <t>Quality Improvement</t>
  </si>
  <si>
    <t>CCNC BV &amp; Sac</t>
  </si>
  <si>
    <t>CCNC Crawford</t>
  </si>
  <si>
    <t>Staff Benefits</t>
  </si>
  <si>
    <t>BIP &amp; PD -CCR&amp;R</t>
  </si>
  <si>
    <t>% reduction</t>
  </si>
  <si>
    <t>subtotal</t>
  </si>
  <si>
    <t>unallocated</t>
  </si>
  <si>
    <t>Preschool Coordination</t>
  </si>
  <si>
    <t>Preschool Scholarships</t>
  </si>
  <si>
    <t>Family STEPS  BV</t>
  </si>
  <si>
    <t>Family STEPS  Crawford</t>
  </si>
  <si>
    <t>Family STEPS Sac</t>
  </si>
  <si>
    <t>Oral Health BV &amp; Sac</t>
  </si>
  <si>
    <t>Oral Health Crawford</t>
  </si>
  <si>
    <t>TOTAL EC admin + program</t>
  </si>
  <si>
    <t>Enter Salary and Benefits</t>
  </si>
  <si>
    <t>Fiscal Year</t>
  </si>
  <si>
    <t>Fiscal agent, Employ of Record</t>
  </si>
  <si>
    <t>Pink - Early Childhood funding</t>
  </si>
  <si>
    <t>Blue - School Ready funding</t>
  </si>
  <si>
    <t>Gray - Unable to use funds from funding category</t>
  </si>
  <si>
    <t>FTE Hours &amp; Percentages per category</t>
  </si>
  <si>
    <t>Proposed amounts to enter into contracts</t>
  </si>
  <si>
    <t>EC Admin</t>
  </si>
  <si>
    <t>SR Quality</t>
  </si>
  <si>
    <t>SR Gen-Pre Coordination</t>
  </si>
  <si>
    <t>Benefits</t>
  </si>
  <si>
    <t>asked for around 4.5% increase</t>
  </si>
  <si>
    <t>TBD-Social Emotional Support</t>
  </si>
  <si>
    <t>Family STEPS Crawford</t>
  </si>
  <si>
    <t>Part of Program Director Salary &amp; Benefits 15% of total time</t>
  </si>
  <si>
    <t>asked for around 3% increase</t>
  </si>
  <si>
    <t xml:space="preserve">STEPS 3 County Total </t>
  </si>
  <si>
    <t>Estimated CF when budget was originally prepared</t>
  </si>
  <si>
    <t>Hunzelman, Putzier</t>
  </si>
  <si>
    <t>Financial Audit Fee</t>
  </si>
  <si>
    <t>A Promising Practice Family Support, State Credentialed Program to provide support system to strengthen families through an in-home visitation program.</t>
  </si>
  <si>
    <t xml:space="preserve"> Provide oral health ecuation, screenings, fluoride varnish,  and care coordination in preschool or licensed child care in order to improve access to oral health services. </t>
  </si>
  <si>
    <t xml:space="preserve">Increase knowledge to early care and education providers. Resulting in quality programs for young children.  </t>
  </si>
  <si>
    <t>Program is designed to provide funding to assist/support a child care business in three key areas: start-up and expansion; business, educational, health and safety improvements; and continuous quality improvement activities.</t>
  </si>
  <si>
    <t>To provide health and safety assessments, trainings, consultation and support to child care settings.</t>
  </si>
  <si>
    <t>Social Emotional Supports</t>
  </si>
  <si>
    <t xml:space="preserve">Form a committee to look into the values social and emotional supports would have for early care &amp; education providers. Service type may change based on the committee choice of activity. </t>
  </si>
  <si>
    <t>CCNC BV - Sac</t>
  </si>
  <si>
    <t>Board Supports-Operations</t>
  </si>
  <si>
    <t>asked for around 43% increase give 4.5%</t>
  </si>
  <si>
    <r>
      <rPr>
        <sz val="11"/>
        <rFont val="Calibri"/>
        <family val="2"/>
      </rPr>
      <t>Operations:</t>
    </r>
    <r>
      <rPr>
        <sz val="12"/>
        <rFont val="Calibri"/>
        <family val="2"/>
      </rPr>
      <t xml:space="preserve"> </t>
    </r>
    <r>
      <rPr>
        <sz val="8"/>
        <rFont val="Calibri"/>
        <family val="2"/>
      </rPr>
      <t>supplies, training, travel mileage, phone, internet, Zoom, website</t>
    </r>
  </si>
  <si>
    <t>To Be Determined by a  committee: Social Emotional Supports</t>
  </si>
  <si>
    <t xml:space="preserve">SR </t>
  </si>
  <si>
    <t>DRAFT Present to Board June 11, 2021</t>
  </si>
  <si>
    <r>
      <rPr>
        <i/>
        <sz val="11"/>
        <color indexed="8"/>
        <rFont val="Calibri"/>
        <family val="2"/>
      </rPr>
      <t xml:space="preserve">Allowable Administrative Expenses: </t>
    </r>
    <r>
      <rPr>
        <i/>
        <sz val="11"/>
        <color indexed="8"/>
        <rFont val="Calibri"/>
        <family val="2"/>
      </rPr>
      <t xml:space="preserve"> Up to 5% of School Ready Award</t>
    </r>
  </si>
  <si>
    <t>Association Fee</t>
  </si>
  <si>
    <t>School Ready General Programming</t>
  </si>
  <si>
    <t xml:space="preserve">WebsterCounty Health Department </t>
  </si>
  <si>
    <t>Family STEPS</t>
  </si>
  <si>
    <t>CCHHH&amp;PH</t>
  </si>
  <si>
    <t>Crawford County Home Health, Hospice &amp; Public Health (CCHHH&amp;PH)</t>
  </si>
  <si>
    <t xml:space="preserve">Webster County Health Department </t>
  </si>
  <si>
    <t xml:space="preserve">Provider Development </t>
  </si>
  <si>
    <t>Expenses related to the board operations</t>
  </si>
  <si>
    <t>Allowable CF from 2021</t>
  </si>
  <si>
    <r>
      <t xml:space="preserve">Crawford County HHH&amp;PH Child Care Nurse Consultant </t>
    </r>
    <r>
      <rPr>
        <sz val="8"/>
        <rFont val="Calibri"/>
        <family val="2"/>
      </rPr>
      <t>(SR $ requested)</t>
    </r>
  </si>
  <si>
    <t>To be able to serve Non-DHS preschool, can also be used for DHS programs</t>
  </si>
  <si>
    <t>total</t>
  </si>
  <si>
    <t xml:space="preserve">Board Approved </t>
  </si>
  <si>
    <t>State Approved</t>
  </si>
  <si>
    <t>Provide Child Care Nurse Consultant Services to Early Care and Learning Programs.</t>
  </si>
  <si>
    <t>ECESS-D Early Care &amp; Education Supportive Services</t>
  </si>
  <si>
    <t>Carry Forward from FY 21 Annual Report minus estimated/unallocated funds</t>
  </si>
  <si>
    <t>Audit Fee Hutzelmann Pulitzer</t>
  </si>
  <si>
    <t>carryforward</t>
  </si>
  <si>
    <t>3 Co. STEPS total</t>
  </si>
  <si>
    <t>FY 21 Carry Forward</t>
  </si>
  <si>
    <t xml:space="preserve">Unallocated and/or estimated </t>
  </si>
  <si>
    <t>FY 21 Unallocated/Estimated</t>
  </si>
  <si>
    <t>Uanllocated in FY 21</t>
  </si>
  <si>
    <t>carryforward minus estimated</t>
  </si>
  <si>
    <t>Carryforward minus estimated</t>
  </si>
  <si>
    <t>School Ready TOTAL</t>
  </si>
  <si>
    <t>Early Childhood Total</t>
  </si>
  <si>
    <t>Grand Total</t>
  </si>
  <si>
    <t>GENERAL TOTAL</t>
  </si>
  <si>
    <t>QUALITY TOTAL</t>
  </si>
  <si>
    <t>ADMIN TOTAL</t>
  </si>
  <si>
    <t xml:space="preserve"> programming subtotal</t>
  </si>
  <si>
    <t xml:space="preserve">admin subtotal </t>
  </si>
  <si>
    <t>Total SR unallocated</t>
  </si>
  <si>
    <t>Total EC unallocated</t>
  </si>
  <si>
    <t>FY21 carryforward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</si>
</sst>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409]* #,##0.00_);_([$$-409]* \(#,##0.00\);_([$$-409]* &quot;-&quot;??_);_(@_)"/>
    <numFmt numFmtId="165" formatCode="mm/dd/yy;@"/>
    <numFmt numFmtId="166" formatCode="m/d/yyyy;@"/>
    <numFmt numFmtId="167" formatCode="&quot;Yes&quot;;&quot;Yes&quot;;&quot;No&quot;"/>
    <numFmt numFmtId="168" formatCode="&quot;True&quot;;&quot;True&quot;;&quot;False&quot;"/>
    <numFmt numFmtId="169" formatCode="&quot;On&quot;;&quot;On&quot;;&quot;Off&quot;"/>
    <numFmt numFmtId="170" formatCode="[$€-2]\ #,##0.00_);[Red]\([$€-2]\ #,##0.00\)"/>
    <numFmt numFmtId="171" formatCode="&quot;$&quot;#,##0.00"/>
    <numFmt numFmtId="172" formatCode="[$-409]dddd\,\ mmmm\ d\,\ yyyy"/>
    <numFmt numFmtId="173" formatCode="_(&quot;$&quot;* #,##0_);_(&quot;$&quot;* \(#,##0\);_(&quot;$&quot;* &quot;-&quot;??_);_(@_)"/>
    <numFmt numFmtId="174" formatCode="&quot;$&quot;#,##0"/>
  </numFmts>
  <fonts count="113">
    <font>
      <sz val="11"/>
      <color theme="1"/>
      <name val="Calibri"/>
      <family val="2"/>
    </font>
    <font>
      <sz val="11"/>
      <color indexed="8"/>
      <name val="Calibri"/>
      <family val="2"/>
    </font>
    <font>
      <b/>
      <sz val="11"/>
      <color indexed="8"/>
      <name val="Calibri"/>
      <family val="2"/>
    </font>
    <font>
      <sz val="10"/>
      <name val="Arial"/>
      <family val="2"/>
    </font>
    <font>
      <b/>
      <sz val="10"/>
      <name val="Arial"/>
      <family val="2"/>
    </font>
    <font>
      <b/>
      <sz val="9"/>
      <color indexed="8"/>
      <name val="Calibri"/>
      <family val="2"/>
    </font>
    <font>
      <b/>
      <sz val="7"/>
      <color indexed="8"/>
      <name val="Calibri"/>
      <family val="2"/>
    </font>
    <font>
      <sz val="10"/>
      <color indexed="8"/>
      <name val="Calibri"/>
      <family val="2"/>
    </font>
    <font>
      <b/>
      <sz val="10"/>
      <color indexed="8"/>
      <name val="Calibri"/>
      <family val="2"/>
    </font>
    <font>
      <i/>
      <sz val="9"/>
      <name val="Arial"/>
      <family val="2"/>
    </font>
    <font>
      <i/>
      <sz val="11"/>
      <color indexed="8"/>
      <name val="Calibri"/>
      <family val="2"/>
    </font>
    <font>
      <sz val="9"/>
      <color indexed="8"/>
      <name val="Calibri"/>
      <family val="2"/>
    </font>
    <font>
      <sz val="8"/>
      <color indexed="8"/>
      <name val="Calibri"/>
      <family val="2"/>
    </font>
    <font>
      <sz val="8"/>
      <name val="Arial"/>
      <family val="2"/>
    </font>
    <font>
      <sz val="11"/>
      <name val="Arial"/>
      <family val="2"/>
    </font>
    <font>
      <sz val="12"/>
      <name val="Arial"/>
      <family val="2"/>
    </font>
    <font>
      <sz val="9"/>
      <name val="Arial"/>
      <family val="2"/>
    </font>
    <font>
      <b/>
      <sz val="12"/>
      <name val="Arial"/>
      <family val="2"/>
    </font>
    <font>
      <b/>
      <sz val="16"/>
      <name val="Arial"/>
      <family val="2"/>
    </font>
    <font>
      <sz val="8"/>
      <name val="Calibri"/>
      <family val="2"/>
    </font>
    <font>
      <b/>
      <i/>
      <sz val="10"/>
      <color indexed="10"/>
      <name val="Arial"/>
      <family val="2"/>
    </font>
    <font>
      <sz val="10"/>
      <color indexed="55"/>
      <name val="Arial"/>
      <family val="2"/>
    </font>
    <font>
      <sz val="10"/>
      <color indexed="10"/>
      <name val="Arial"/>
      <family val="2"/>
    </font>
    <font>
      <sz val="11"/>
      <name val="Calibri"/>
      <family val="2"/>
    </font>
    <font>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sz val="12"/>
      <color indexed="8"/>
      <name val="Calibri"/>
      <family val="2"/>
    </font>
    <font>
      <sz val="6"/>
      <color indexed="8"/>
      <name val="Calibri"/>
      <family val="2"/>
    </font>
    <font>
      <i/>
      <sz val="10"/>
      <color indexed="8"/>
      <name val="Calibri"/>
      <family val="2"/>
    </font>
    <font>
      <i/>
      <sz val="11"/>
      <name val="Calibri"/>
      <family val="2"/>
    </font>
    <font>
      <b/>
      <sz val="10"/>
      <color indexed="10"/>
      <name val="Arial"/>
      <family val="2"/>
    </font>
    <font>
      <b/>
      <sz val="12"/>
      <color indexed="10"/>
      <name val="Arial"/>
      <family val="2"/>
    </font>
    <font>
      <b/>
      <sz val="16"/>
      <color indexed="10"/>
      <name val="Arial"/>
      <family val="2"/>
    </font>
    <font>
      <sz val="20"/>
      <color indexed="8"/>
      <name val="Calibri"/>
      <family val="2"/>
    </font>
    <font>
      <sz val="11"/>
      <color indexed="30"/>
      <name val="Calibri"/>
      <family val="2"/>
    </font>
    <font>
      <sz val="9"/>
      <color indexed="8"/>
      <name val="Arial"/>
      <family val="2"/>
    </font>
    <font>
      <sz val="8"/>
      <color indexed="55"/>
      <name val="Calibri"/>
      <family val="2"/>
    </font>
    <font>
      <sz val="11"/>
      <color indexed="55"/>
      <name val="Calibri"/>
      <family val="2"/>
    </font>
    <font>
      <b/>
      <sz val="11"/>
      <color indexed="36"/>
      <name val="Calibri"/>
      <family val="2"/>
    </font>
    <font>
      <sz val="11"/>
      <color indexed="36"/>
      <name val="Calibri"/>
      <family val="2"/>
    </font>
    <font>
      <b/>
      <sz val="11"/>
      <color indexed="49"/>
      <name val="Calibri"/>
      <family val="2"/>
    </font>
    <font>
      <sz val="10"/>
      <color indexed="23"/>
      <name val="Arial"/>
      <family val="2"/>
    </font>
    <font>
      <b/>
      <sz val="10"/>
      <color indexed="49"/>
      <name val="Arial"/>
      <family val="2"/>
    </font>
    <font>
      <b/>
      <sz val="12"/>
      <color indexed="10"/>
      <name val="Calibri"/>
      <family val="2"/>
    </font>
    <font>
      <b/>
      <sz val="11"/>
      <name val="Calibri"/>
      <family val="2"/>
    </font>
    <font>
      <b/>
      <sz val="12"/>
      <name val="Calibri"/>
      <family val="2"/>
    </font>
    <font>
      <sz val="10"/>
      <name val="Calibri"/>
      <family val="2"/>
    </font>
    <font>
      <sz val="10"/>
      <color indexed="23"/>
      <name val="Calibri"/>
      <family val="2"/>
    </font>
    <font>
      <sz val="11"/>
      <color indexed="23"/>
      <name val="Calibri"/>
      <family val="2"/>
    </font>
    <font>
      <b/>
      <sz val="10"/>
      <color indexed="55"/>
      <name val="Arial"/>
      <family val="2"/>
    </font>
    <font>
      <i/>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2"/>
      <color theme="1"/>
      <name val="Calibri"/>
      <family val="2"/>
    </font>
    <font>
      <sz val="12"/>
      <color theme="1"/>
      <name val="Calibri"/>
      <family val="2"/>
    </font>
    <font>
      <sz val="6"/>
      <color theme="1"/>
      <name val="Calibri"/>
      <family val="2"/>
    </font>
    <font>
      <i/>
      <sz val="10"/>
      <color theme="1"/>
      <name val="Calibri"/>
      <family val="2"/>
    </font>
    <font>
      <b/>
      <sz val="10"/>
      <color theme="1"/>
      <name val="Calibri"/>
      <family val="2"/>
    </font>
    <font>
      <sz val="9"/>
      <color theme="1"/>
      <name val="Calibri"/>
      <family val="2"/>
    </font>
    <font>
      <b/>
      <sz val="10"/>
      <color rgb="FFFF0000"/>
      <name val="Arial"/>
      <family val="2"/>
    </font>
    <font>
      <b/>
      <sz val="12"/>
      <color rgb="FFFF0000"/>
      <name val="Arial"/>
      <family val="2"/>
    </font>
    <font>
      <b/>
      <sz val="16"/>
      <color rgb="FFFF0000"/>
      <name val="Arial"/>
      <family val="2"/>
    </font>
    <font>
      <sz val="20"/>
      <color theme="1"/>
      <name val="Calibri"/>
      <family val="2"/>
    </font>
    <font>
      <sz val="11"/>
      <color theme="4" tint="0.39998000860214233"/>
      <name val="Calibri"/>
      <family val="2"/>
    </font>
    <font>
      <sz val="9"/>
      <color theme="1"/>
      <name val="Arial"/>
      <family val="2"/>
    </font>
    <font>
      <sz val="8"/>
      <color theme="0" tint="-0.3499799966812134"/>
      <name val="Calibri"/>
      <family val="2"/>
    </font>
    <font>
      <sz val="10"/>
      <color rgb="FFFF0000"/>
      <name val="Arial"/>
      <family val="2"/>
    </font>
    <font>
      <sz val="11"/>
      <color theme="0" tint="-0.3499799966812134"/>
      <name val="Calibri"/>
      <family val="2"/>
    </font>
    <font>
      <b/>
      <sz val="11"/>
      <color theme="7"/>
      <name val="Calibri"/>
      <family val="2"/>
    </font>
    <font>
      <sz val="11"/>
      <color rgb="FF7030A0"/>
      <name val="Calibri"/>
      <family val="2"/>
    </font>
    <font>
      <b/>
      <sz val="11"/>
      <color theme="8" tint="-0.24997000396251678"/>
      <name val="Calibri"/>
      <family val="2"/>
    </font>
    <font>
      <b/>
      <sz val="11"/>
      <color rgb="FF7030A0"/>
      <name val="Calibri"/>
      <family val="2"/>
    </font>
    <font>
      <sz val="10"/>
      <color theme="0" tint="-0.4999699890613556"/>
      <name val="Arial"/>
      <family val="2"/>
    </font>
    <font>
      <b/>
      <sz val="10"/>
      <color theme="8" tint="-0.24997000396251678"/>
      <name val="Arial"/>
      <family val="2"/>
    </font>
    <font>
      <sz val="11"/>
      <color theme="0" tint="-0.24997000396251678"/>
      <name val="Calibri"/>
      <family val="2"/>
    </font>
    <font>
      <b/>
      <sz val="12"/>
      <color rgb="FFFF0000"/>
      <name val="Calibri"/>
      <family val="2"/>
    </font>
    <font>
      <sz val="10"/>
      <color theme="0" tint="-0.4999699890613556"/>
      <name val="Calibri"/>
      <family val="2"/>
    </font>
    <font>
      <sz val="11"/>
      <color theme="0" tint="-0.4999699890613556"/>
      <name val="Calibri"/>
      <family val="2"/>
    </font>
    <font>
      <b/>
      <sz val="10"/>
      <color theme="0" tint="-0.3499799966812134"/>
      <name val="Arial"/>
      <family val="2"/>
    </font>
    <font>
      <sz val="10"/>
      <color theme="0" tint="-0.3499799966812134"/>
      <name val="Arial"/>
      <family val="2"/>
    </font>
    <font>
      <sz val="8"/>
      <color theme="1"/>
      <name val="Calibri"/>
      <family val="2"/>
    </font>
    <font>
      <i/>
      <sz val="10"/>
      <color theme="1"/>
      <name val="Arial"/>
      <family val="2"/>
    </font>
    <font>
      <i/>
      <sz val="11"/>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1"/>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2" tint="-0.24993999302387238"/>
        <bgColor indexed="64"/>
      </patternFill>
    </fill>
    <fill>
      <patternFill patternType="solid">
        <fgColor theme="0" tint="-0.149959996342659"/>
        <bgColor indexed="64"/>
      </patternFill>
    </fill>
    <fill>
      <patternFill patternType="solid">
        <fgColor rgb="FFE7E4D5"/>
        <bgColor indexed="64"/>
      </patternFill>
    </fill>
    <fill>
      <patternFill patternType="solid">
        <fgColor rgb="FFEEF3F8"/>
        <bgColor indexed="64"/>
      </patternFill>
    </fill>
    <fill>
      <patternFill patternType="solid">
        <fgColor rgb="FFF9EEED"/>
        <bgColor indexed="64"/>
      </patternFill>
    </fill>
    <fill>
      <patternFill patternType="solid">
        <fgColor rgb="FFFBF3F3"/>
        <bgColor indexed="64"/>
      </patternFill>
    </fill>
    <fill>
      <patternFill patternType="solid">
        <fgColor rgb="FFECF2F8"/>
        <bgColor indexed="64"/>
      </patternFill>
    </fill>
    <fill>
      <patternFill patternType="solid">
        <fgColor rgb="FFF8EDEC"/>
        <bgColor indexed="64"/>
      </patternFill>
    </fill>
    <fill>
      <patternFill patternType="solid">
        <fgColor theme="3" tint="0.7999799847602844"/>
        <bgColor indexed="64"/>
      </patternFill>
    </fill>
    <fill>
      <patternFill patternType="solid">
        <fgColor theme="2"/>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top style="thin"/>
      <bottom style="medium"/>
    </border>
    <border>
      <left style="thin"/>
      <right/>
      <top style="thin"/>
      <bottom/>
    </border>
    <border>
      <left style="thin"/>
      <right style="thin"/>
      <top style="medium"/>
      <bottom style="medium"/>
    </border>
    <border>
      <left style="thin"/>
      <right style="medium"/>
      <top style="medium"/>
      <bottom style="medium"/>
    </border>
    <border>
      <left/>
      <right/>
      <top style="thin"/>
      <bottom style="thin"/>
    </border>
    <border>
      <left style="thin"/>
      <right style="thin"/>
      <top/>
      <bottom style="thin"/>
    </border>
    <border>
      <left/>
      <right style="thin"/>
      <top style="thin"/>
      <bottom style="thin"/>
    </border>
    <border>
      <left style="thin"/>
      <right style="thin"/>
      <top/>
      <bottom/>
    </border>
    <border>
      <left>
        <color indexed="63"/>
      </left>
      <right>
        <color indexed="63"/>
      </right>
      <top style="thin"/>
      <bottom>
        <color indexed="63"/>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color indexed="63"/>
      </bottom>
    </border>
    <border>
      <left style="thin">
        <color theme="0" tint="-0.24993999302387238"/>
      </left>
      <right style="thin">
        <color theme="0" tint="-0.24993999302387238"/>
      </right>
      <top style="double"/>
      <bottom style="thin">
        <color theme="0" tint="-0.24993999302387238"/>
      </bottom>
    </border>
    <border>
      <left style="thin">
        <color theme="0" tint="-0.24993999302387238"/>
      </left>
      <right>
        <color indexed="63"/>
      </right>
      <top style="thin">
        <color theme="0" tint="-0.24993999302387238"/>
      </top>
      <bottom style="thin">
        <color theme="0" tint="-0.24993999302387238"/>
      </bottom>
    </border>
    <border>
      <left/>
      <right/>
      <top/>
      <bottom style="thin"/>
    </border>
    <border>
      <left>
        <color indexed="63"/>
      </left>
      <right>
        <color indexed="63"/>
      </right>
      <top style="double"/>
      <bottom>
        <color indexed="63"/>
      </bottom>
    </border>
    <border>
      <left style="thin">
        <color theme="0" tint="-0.24993999302387238"/>
      </left>
      <right style="thin">
        <color theme="0" tint="-0.24993999302387238"/>
      </right>
      <top style="thin">
        <color theme="0" tint="-0.24993999302387238"/>
      </top>
      <bottom style="double"/>
    </border>
    <border>
      <left>
        <color indexed="63"/>
      </left>
      <right>
        <color indexed="63"/>
      </right>
      <top style="thin">
        <color theme="0" tint="-0.24993999302387238"/>
      </top>
      <bottom>
        <color indexed="63"/>
      </bottom>
    </border>
    <border>
      <left>
        <color indexed="63"/>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border>
    <border>
      <left style="thin">
        <color theme="0" tint="-0.3499799966812134"/>
      </left>
      <right style="thin">
        <color theme="0" tint="-0.3499799966812134"/>
      </right>
      <top/>
      <bottom/>
    </border>
    <border>
      <left style="thin">
        <color theme="0" tint="-0.3499799966812134"/>
      </left>
      <right style="thin">
        <color theme="0" tint="-0.3499799966812134"/>
      </right>
      <top/>
      <bottom style="thin">
        <color theme="0" tint="-0.3499799966812134"/>
      </bottom>
    </border>
    <border>
      <left style="thin">
        <color theme="0" tint="-0.3499799966812134"/>
      </left>
      <right style="thin">
        <color theme="0" tint="-0.3499799966812134"/>
      </right>
      <top style="thin"/>
      <bottom style="thin"/>
    </border>
    <border>
      <left style="thin">
        <color theme="0" tint="-0.3499799966812134"/>
      </left>
      <right style="thin">
        <color theme="0" tint="-0.3499799966812134"/>
      </right>
      <top style="thin"/>
      <bottom/>
    </border>
    <border>
      <left style="thin">
        <color theme="0" tint="-0.3499799966812134"/>
      </left>
      <right style="thin">
        <color theme="0" tint="-0.3499799966812134"/>
      </right>
      <top style="thin"/>
      <bottom style="thin">
        <color theme="0" tint="-0.3499799966812134"/>
      </bottom>
    </border>
    <border>
      <left style="thin">
        <color theme="0" tint="-0.3499799966812134"/>
      </left>
      <right style="thin">
        <color theme="0" tint="-0.3499799966812134"/>
      </right>
      <top style="double"/>
      <bottom style="thin">
        <color theme="0" tint="-0.3499799966812134"/>
      </bottom>
    </border>
    <border>
      <left style="thin">
        <color theme="0" tint="-0.24993999302387238"/>
      </left>
      <right style="thin">
        <color theme="0" tint="-0.24993999302387238"/>
      </right>
      <top/>
      <bottom style="thin">
        <color theme="0" tint="-0.24993999302387238"/>
      </bottom>
    </border>
    <border>
      <left style="thin">
        <color theme="0" tint="-0.24993999302387238"/>
      </left>
      <right>
        <color indexed="63"/>
      </right>
      <top>
        <color indexed="63"/>
      </top>
      <bottom style="thin">
        <color theme="0" tint="-0.24993999302387238"/>
      </bottom>
    </border>
    <border>
      <left style="thin">
        <color theme="0" tint="-0.3499799966812134"/>
      </left>
      <right style="double"/>
      <top style="thin">
        <color theme="0" tint="-0.3499799966812134"/>
      </top>
      <bottom style="thin"/>
    </border>
    <border>
      <left style="thin">
        <color theme="0" tint="-0.3499799966812134"/>
      </left>
      <right style="thin"/>
      <top style="thin">
        <color theme="0" tint="-0.3499799966812134"/>
      </top>
      <bottom style="thin">
        <color theme="0" tint="-0.3499799966812134"/>
      </bottom>
    </border>
    <border>
      <left style="thin">
        <color theme="0" tint="-0.3499799966812134"/>
      </left>
      <right/>
      <top style="thin">
        <color theme="0" tint="-0.3499799966812134"/>
      </top>
      <bottom/>
    </border>
    <border>
      <left>
        <color indexed="63"/>
      </left>
      <right>
        <color indexed="63"/>
      </right>
      <top style="thin">
        <color theme="0" tint="-0.3499799966812134"/>
      </top>
      <bottom>
        <color indexed="63"/>
      </bottom>
    </border>
    <border>
      <left style="thin">
        <color theme="0" tint="-0.3499799966812134"/>
      </left>
      <right/>
      <top/>
      <bottom/>
    </border>
    <border>
      <left>
        <color indexed="63"/>
      </left>
      <right style="thin">
        <color theme="0" tint="-0.3499799966812134"/>
      </right>
      <top style="thin">
        <color theme="0" tint="-0.3499799966812134"/>
      </top>
      <bottom style="thin">
        <color theme="0" tint="-0.3499799966812134"/>
      </bottom>
    </border>
    <border>
      <left>
        <color indexed="63"/>
      </left>
      <right style="thin">
        <color theme="0" tint="-0.3499799966812134"/>
      </right>
      <top>
        <color indexed="63"/>
      </top>
      <bottom>
        <color indexed="63"/>
      </bottom>
    </border>
    <border>
      <left style="double"/>
      <right style="thin">
        <color theme="0" tint="-0.3499799966812134"/>
      </right>
      <top style="thin">
        <color theme="0" tint="-0.24993999302387238"/>
      </top>
      <bottom style="thin">
        <color theme="0" tint="-0.24993999302387238"/>
      </bottom>
    </border>
    <border>
      <left style="thin">
        <color theme="0" tint="-0.3499799966812134"/>
      </left>
      <right style="thin">
        <color theme="0" tint="-0.24993999302387238"/>
      </right>
      <top style="thin">
        <color theme="0" tint="-0.24993999302387238"/>
      </top>
      <bottom style="thin">
        <color theme="0" tint="-0.24993999302387238"/>
      </bottom>
    </border>
    <border>
      <left>
        <color indexed="63"/>
      </left>
      <right style="thin">
        <color theme="0" tint="-0.3499799966812134"/>
      </right>
      <top style="thin">
        <color theme="0" tint="-0.24993999302387238"/>
      </top>
      <bottom style="thin">
        <color theme="0" tint="-0.24993999302387238"/>
      </bottom>
    </border>
    <border>
      <left style="thin">
        <color theme="0" tint="-0.24993999302387238"/>
      </left>
      <right style="thin">
        <color theme="0" tint="-0.3499799966812134"/>
      </right>
      <top style="thin">
        <color theme="0" tint="-0.24993999302387238"/>
      </top>
      <bottom style="thin">
        <color theme="0" tint="-0.24993999302387238"/>
      </bottom>
    </border>
    <border>
      <left style="thin">
        <color theme="0" tint="-0.3499799966812134"/>
      </left>
      <right style="thin">
        <color theme="0" tint="-0.24993999302387238"/>
      </right>
      <top style="thin">
        <color theme="0" tint="-0.3499799966812134"/>
      </top>
      <bottom style="thin">
        <color theme="0" tint="-0.24993999302387238"/>
      </bottom>
    </border>
    <border>
      <left/>
      <right/>
      <top style="double"/>
      <bottom style="thin"/>
    </border>
    <border>
      <left style="thin">
        <color theme="0" tint="-0.3499799966812134"/>
      </left>
      <right style="double"/>
      <top style="thin">
        <color theme="0" tint="-0.3499799966812134"/>
      </top>
      <bottom style="thin">
        <color theme="0" tint="-0.3499799966812134"/>
      </bottom>
    </border>
    <border>
      <left>
        <color indexed="63"/>
      </left>
      <right>
        <color indexed="63"/>
      </right>
      <top>
        <color indexed="63"/>
      </top>
      <bottom style="double"/>
    </border>
    <border>
      <left>
        <color indexed="63"/>
      </left>
      <right>
        <color indexed="63"/>
      </right>
      <top style="thick"/>
      <bottom>
        <color indexed="63"/>
      </bottom>
    </border>
    <border>
      <left style="thin"/>
      <right style="thin"/>
      <top style="double"/>
      <bottom style="thin"/>
    </border>
    <border>
      <left style="thin"/>
      <right>
        <color indexed="63"/>
      </right>
      <top style="double"/>
      <bottom>
        <color indexed="63"/>
      </bottom>
    </border>
    <border>
      <left style="double"/>
      <right>
        <color indexed="63"/>
      </right>
      <top>
        <color indexed="63"/>
      </top>
      <bottom>
        <color indexed="63"/>
      </bottom>
    </border>
    <border>
      <left style="thin">
        <color theme="0" tint="-0.3499799966812134"/>
      </left>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color indexed="63"/>
      </left>
      <right>
        <color indexed="63"/>
      </right>
      <top style="medium"/>
      <bottom>
        <color indexed="63"/>
      </bottom>
    </border>
    <border>
      <left style="thin"/>
      <right/>
      <top/>
      <bottom style="thin"/>
    </border>
    <border>
      <left style="medium"/>
      <right/>
      <top style="medium"/>
      <bottom style="medium"/>
    </border>
    <border>
      <left/>
      <right style="thin"/>
      <top style="medium"/>
      <bottom style="medium"/>
    </border>
    <border>
      <left/>
      <right style="medium"/>
      <top style="medium"/>
      <bottom style="medium"/>
    </border>
    <border>
      <left/>
      <right style="thin"/>
      <top style="thin"/>
      <bottom/>
    </border>
    <border>
      <left style="thin"/>
      <right/>
      <top/>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519">
    <xf numFmtId="0" fontId="0" fillId="0" borderId="0" xfId="0" applyFont="1" applyAlignment="1">
      <alignment/>
    </xf>
    <xf numFmtId="44" fontId="0" fillId="0" borderId="10" xfId="44" applyFont="1" applyBorder="1" applyAlignment="1" applyProtection="1">
      <alignment wrapText="1"/>
      <protection locked="0"/>
    </xf>
    <xf numFmtId="0" fontId="0" fillId="0" borderId="0" xfId="0" applyAlignment="1">
      <alignment wrapText="1"/>
    </xf>
    <xf numFmtId="44" fontId="0" fillId="0" borderId="11" xfId="44" applyFont="1" applyBorder="1" applyAlignment="1" applyProtection="1">
      <alignment wrapText="1"/>
      <protection locked="0"/>
    </xf>
    <xf numFmtId="165" fontId="0" fillId="0" borderId="10" xfId="0" applyNumberFormat="1" applyBorder="1" applyAlignment="1" applyProtection="1">
      <alignment wrapText="1"/>
      <protection locked="0"/>
    </xf>
    <xf numFmtId="0" fontId="80" fillId="0" borderId="0" xfId="0" applyFont="1" applyAlignment="1">
      <alignment/>
    </xf>
    <xf numFmtId="0" fontId="0" fillId="0" borderId="0" xfId="0" applyAlignment="1" applyProtection="1">
      <alignment wrapText="1"/>
      <protection locked="0"/>
    </xf>
    <xf numFmtId="0" fontId="0" fillId="0" borderId="12" xfId="0"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4" fontId="0" fillId="0" borderId="10" xfId="44" applyFont="1" applyBorder="1" applyAlignment="1" applyProtection="1">
      <alignment vertical="top" wrapText="1"/>
      <protection locked="0"/>
    </xf>
    <xf numFmtId="44" fontId="0" fillId="0" borderId="11" xfId="44" applyFont="1" applyBorder="1" applyAlignment="1" applyProtection="1">
      <alignment vertical="top" wrapText="1"/>
      <protection locked="0"/>
    </xf>
    <xf numFmtId="0" fontId="82" fillId="0" borderId="0" xfId="0" applyFont="1" applyAlignment="1">
      <alignment wrapText="1"/>
    </xf>
    <xf numFmtId="0" fontId="3" fillId="0" borderId="10" xfId="0" applyFont="1" applyBorder="1" applyAlignment="1">
      <alignment horizontal="center" vertical="center"/>
    </xf>
    <xf numFmtId="0" fontId="0" fillId="0" borderId="0" xfId="0" applyAlignment="1">
      <alignment vertical="center"/>
    </xf>
    <xf numFmtId="0" fontId="0" fillId="0" borderId="0" xfId="0" applyBorder="1" applyAlignment="1">
      <alignment/>
    </xf>
    <xf numFmtId="0" fontId="82" fillId="9" borderId="10" xfId="0" applyFont="1" applyFill="1" applyBorder="1" applyAlignment="1">
      <alignment horizontal="center" vertical="center" wrapText="1"/>
    </xf>
    <xf numFmtId="0" fontId="3" fillId="2" borderId="10" xfId="0" applyFont="1" applyFill="1" applyBorder="1" applyAlignment="1">
      <alignment horizontal="center" wrapText="1"/>
    </xf>
    <xf numFmtId="0" fontId="82" fillId="4" borderId="10" xfId="0" applyFont="1" applyFill="1" applyBorder="1" applyAlignment="1">
      <alignment horizontal="center" vertical="center" wrapText="1"/>
    </xf>
    <xf numFmtId="0" fontId="82" fillId="5" borderId="10" xfId="0" applyFont="1" applyFill="1" applyBorder="1" applyAlignment="1">
      <alignment horizontal="center" vertical="center" wrapText="1"/>
    </xf>
    <xf numFmtId="0" fontId="82" fillId="7" borderId="10" xfId="0" applyFont="1" applyFill="1" applyBorder="1" applyAlignment="1">
      <alignment horizontal="center" vertical="center" wrapText="1"/>
    </xf>
    <xf numFmtId="0" fontId="82" fillId="33" borderId="10" xfId="0" applyFont="1" applyFill="1" applyBorder="1" applyAlignment="1">
      <alignment horizontal="center" vertical="center"/>
    </xf>
    <xf numFmtId="0" fontId="83" fillId="0" borderId="0" xfId="0" applyFont="1" applyAlignment="1" applyProtection="1">
      <alignment horizontal="left" wrapText="1"/>
      <protection locked="0"/>
    </xf>
    <xf numFmtId="0" fontId="84" fillId="0" borderId="0" xfId="0" applyFont="1" applyBorder="1" applyAlignment="1" applyProtection="1">
      <alignment wrapText="1"/>
      <protection locked="0"/>
    </xf>
    <xf numFmtId="0" fontId="80" fillId="34" borderId="11" xfId="0" applyFont="1" applyFill="1" applyBorder="1" applyAlignment="1" applyProtection="1">
      <alignment horizontal="center" vertical="center" wrapText="1"/>
      <protection locked="0"/>
    </xf>
    <xf numFmtId="0" fontId="85" fillId="0" borderId="0" xfId="0" applyFont="1" applyBorder="1" applyAlignment="1" applyProtection="1">
      <alignment wrapText="1"/>
      <protection locked="0"/>
    </xf>
    <xf numFmtId="164" fontId="80" fillId="34" borderId="15" xfId="44" applyNumberFormat="1" applyFont="1" applyFill="1" applyBorder="1" applyAlignment="1" applyProtection="1">
      <alignment wrapText="1"/>
      <protection/>
    </xf>
    <xf numFmtId="44" fontId="0" fillId="34" borderId="16" xfId="44" applyFont="1" applyFill="1" applyBorder="1" applyAlignment="1" applyProtection="1">
      <alignment wrapText="1"/>
      <protection/>
    </xf>
    <xf numFmtId="0" fontId="0" fillId="0" borderId="0" xfId="0" applyAlignment="1" applyProtection="1">
      <alignment wrapText="1"/>
      <protection/>
    </xf>
    <xf numFmtId="0" fontId="69" fillId="35" borderId="0" xfId="0" applyFont="1" applyFill="1" applyBorder="1" applyAlignment="1" applyProtection="1">
      <alignment wrapText="1"/>
      <protection/>
    </xf>
    <xf numFmtId="0" fontId="0" fillId="0" borderId="0" xfId="0" applyBorder="1" applyAlignment="1" applyProtection="1">
      <alignment wrapText="1"/>
      <protection locked="0"/>
    </xf>
    <xf numFmtId="164" fontId="80" fillId="35" borderId="15" xfId="44" applyNumberFormat="1" applyFont="1" applyFill="1" applyBorder="1" applyAlignment="1" applyProtection="1">
      <alignment wrapText="1"/>
      <protection/>
    </xf>
    <xf numFmtId="166" fontId="86" fillId="5" borderId="11" xfId="0" applyNumberFormat="1" applyFont="1" applyFill="1" applyBorder="1" applyAlignment="1" applyProtection="1">
      <alignment horizontal="center" vertical="center" wrapText="1"/>
      <protection locked="0"/>
    </xf>
    <xf numFmtId="44" fontId="0" fillId="0" borderId="10" xfId="0" applyNumberFormat="1" applyFont="1" applyBorder="1" applyAlignment="1">
      <alignment/>
    </xf>
    <xf numFmtId="44" fontId="0" fillId="0" borderId="10" xfId="0" applyNumberFormat="1" applyFont="1" applyBorder="1" applyAlignment="1">
      <alignment wrapText="1"/>
    </xf>
    <xf numFmtId="0" fontId="0" fillId="0" borderId="10" xfId="0" applyFont="1" applyBorder="1" applyAlignment="1">
      <alignment/>
    </xf>
    <xf numFmtId="0" fontId="0" fillId="0" borderId="0" xfId="0" applyFont="1" applyAlignment="1">
      <alignment/>
    </xf>
    <xf numFmtId="0" fontId="23" fillId="0" borderId="10" xfId="0" applyFont="1" applyBorder="1" applyAlignment="1">
      <alignment wrapText="1"/>
    </xf>
    <xf numFmtId="0" fontId="23" fillId="0" borderId="10" xfId="0" applyFont="1" applyBorder="1" applyAlignment="1">
      <alignment/>
    </xf>
    <xf numFmtId="44" fontId="44" fillId="0" borderId="10" xfId="0" applyNumberFormat="1" applyFont="1" applyBorder="1" applyAlignment="1">
      <alignment/>
    </xf>
    <xf numFmtId="0" fontId="44" fillId="0" borderId="10" xfId="0" applyFont="1" applyBorder="1" applyAlignment="1">
      <alignment/>
    </xf>
    <xf numFmtId="0" fontId="0" fillId="0" borderId="10" xfId="0" applyFont="1" applyBorder="1" applyAlignment="1">
      <alignment horizontal="left" vertical="top" wrapText="1"/>
    </xf>
    <xf numFmtId="0" fontId="0" fillId="0" borderId="17" xfId="0" applyBorder="1" applyAlignment="1">
      <alignment horizontal="left" vertical="center"/>
    </xf>
    <xf numFmtId="0" fontId="0" fillId="0" borderId="0" xfId="0" applyFont="1" applyAlignment="1" applyProtection="1">
      <alignment wrapText="1"/>
      <protection locked="0"/>
    </xf>
    <xf numFmtId="44" fontId="0" fillId="36" borderId="10" xfId="44" applyFont="1" applyFill="1" applyBorder="1" applyAlignment="1" applyProtection="1">
      <alignment wrapText="1"/>
      <protection locked="0"/>
    </xf>
    <xf numFmtId="44" fontId="0" fillId="36" borderId="10" xfId="44" applyFont="1" applyFill="1" applyBorder="1" applyAlignment="1" applyProtection="1">
      <alignment wrapText="1"/>
      <protection/>
    </xf>
    <xf numFmtId="44" fontId="0" fillId="0" borderId="10" xfId="44" applyFont="1" applyBorder="1" applyAlignment="1" applyProtection="1">
      <alignment wrapText="1"/>
      <protection locked="0"/>
    </xf>
    <xf numFmtId="0" fontId="0" fillId="0" borderId="10" xfId="0" applyBorder="1" applyAlignment="1" applyProtection="1">
      <alignment wrapText="1"/>
      <protection locked="0"/>
    </xf>
    <xf numFmtId="0" fontId="3" fillId="0" borderId="0" xfId="0" applyFont="1" applyAlignment="1" applyProtection="1">
      <alignment horizontal="left" wrapText="1"/>
      <protection locked="0"/>
    </xf>
    <xf numFmtId="0" fontId="0" fillId="0" borderId="10" xfId="0" applyBorder="1" applyAlignment="1" applyProtection="1">
      <alignment vertical="top" wrapText="1"/>
      <protection locked="0"/>
    </xf>
    <xf numFmtId="0" fontId="87" fillId="11" borderId="10" xfId="0" applyFont="1" applyFill="1" applyBorder="1" applyAlignment="1" applyProtection="1">
      <alignment horizontal="center" vertical="center" wrapText="1"/>
      <protection/>
    </xf>
    <xf numFmtId="0" fontId="88" fillId="0" borderId="10" xfId="0" applyFont="1" applyBorder="1" applyAlignment="1">
      <alignment vertical="center" wrapText="1"/>
    </xf>
    <xf numFmtId="0" fontId="88" fillId="0" borderId="0" xfId="0" applyFont="1" applyBorder="1" applyAlignment="1" applyProtection="1">
      <alignment wrapText="1"/>
      <protection locked="0"/>
    </xf>
    <xf numFmtId="44" fontId="0" fillId="36" borderId="18" xfId="44" applyFont="1" applyFill="1" applyBorder="1" applyAlignment="1" applyProtection="1">
      <alignment wrapText="1"/>
      <protection locked="0"/>
    </xf>
    <xf numFmtId="0" fontId="88" fillId="37" borderId="10" xfId="0" applyFont="1" applyFill="1" applyBorder="1" applyAlignment="1" applyProtection="1">
      <alignment wrapText="1"/>
      <protection locked="0"/>
    </xf>
    <xf numFmtId="0" fontId="88" fillId="0" borderId="0" xfId="0" applyFont="1" applyBorder="1" applyAlignment="1" applyProtection="1">
      <alignment horizontal="center" wrapText="1"/>
      <protection locked="0"/>
    </xf>
    <xf numFmtId="0" fontId="88" fillId="0" borderId="0" xfId="0" applyFont="1" applyBorder="1" applyAlignment="1" applyProtection="1">
      <alignment vertical="center" wrapText="1"/>
      <protection locked="0"/>
    </xf>
    <xf numFmtId="0" fontId="88" fillId="0" borderId="0" xfId="0" applyFont="1" applyFill="1" applyBorder="1" applyAlignment="1" applyProtection="1">
      <alignment wrapText="1"/>
      <protection locked="0"/>
    </xf>
    <xf numFmtId="49" fontId="0" fillId="0" borderId="10" xfId="0" applyNumberFormat="1" applyBorder="1" applyAlignment="1" applyProtection="1">
      <alignment vertical="top" wrapText="1"/>
      <protection locked="0"/>
    </xf>
    <xf numFmtId="44" fontId="0" fillId="0" borderId="11" xfId="0" applyNumberFormat="1" applyFont="1" applyFill="1" applyBorder="1" applyAlignment="1" applyProtection="1">
      <alignment horizontal="center" vertical="center" wrapText="1"/>
      <protection locked="0"/>
    </xf>
    <xf numFmtId="44" fontId="0" fillId="0" borderId="10" xfId="0" applyNumberFormat="1" applyFont="1" applyBorder="1" applyAlignment="1" applyProtection="1">
      <alignment vertical="center" wrapText="1"/>
      <protection locked="0"/>
    </xf>
    <xf numFmtId="44" fontId="0" fillId="0" borderId="10" xfId="0" applyNumberFormat="1" applyBorder="1" applyAlignment="1" applyProtection="1">
      <alignment wrapText="1"/>
      <protection locked="0"/>
    </xf>
    <xf numFmtId="44" fontId="0" fillId="0" borderId="11" xfId="0" applyNumberFormat="1" applyFont="1" applyFill="1" applyBorder="1" applyAlignment="1" applyProtection="1">
      <alignment horizontal="center" wrapText="1"/>
      <protection locked="0"/>
    </xf>
    <xf numFmtId="0" fontId="0" fillId="0" borderId="10" xfId="0" applyBorder="1" applyAlignment="1">
      <alignment horizontal="left" vertical="top" wrapText="1"/>
    </xf>
    <xf numFmtId="9" fontId="0" fillId="0" borderId="0" xfId="0" applyNumberFormat="1" applyAlignment="1">
      <alignment/>
    </xf>
    <xf numFmtId="0" fontId="0" fillId="0" borderId="0" xfId="0" applyAlignment="1" applyProtection="1">
      <alignment wrapText="1"/>
      <protection locked="0"/>
    </xf>
    <xf numFmtId="44" fontId="0" fillId="38" borderId="0" xfId="0" applyNumberFormat="1" applyFill="1" applyAlignment="1" applyProtection="1">
      <alignment wrapText="1"/>
      <protection/>
    </xf>
    <xf numFmtId="44" fontId="0" fillId="34" borderId="0" xfId="0" applyNumberFormat="1" applyFill="1" applyAlignment="1" applyProtection="1">
      <alignment wrapText="1"/>
      <protection/>
    </xf>
    <xf numFmtId="44" fontId="0" fillId="36" borderId="0" xfId="0" applyNumberFormat="1" applyFill="1" applyAlignment="1" applyProtection="1">
      <alignment wrapText="1"/>
      <protection/>
    </xf>
    <xf numFmtId="44" fontId="0" fillId="38" borderId="10" xfId="0" applyNumberFormat="1" applyFill="1" applyBorder="1" applyAlignment="1" applyProtection="1">
      <alignment wrapText="1"/>
      <protection/>
    </xf>
    <xf numFmtId="44" fontId="0" fillId="39" borderId="10" xfId="0" applyNumberFormat="1" applyFill="1" applyBorder="1" applyAlignment="1" applyProtection="1">
      <alignment wrapText="1"/>
      <protection/>
    </xf>
    <xf numFmtId="44" fontId="0" fillId="0" borderId="0" xfId="0" applyNumberFormat="1" applyFill="1" applyBorder="1" applyAlignment="1" applyProtection="1">
      <alignment wrapText="1"/>
      <protection/>
    </xf>
    <xf numFmtId="0" fontId="0" fillId="0" borderId="10" xfId="0" applyBorder="1" applyAlignment="1" applyProtection="1">
      <alignment wrapText="1"/>
      <protection locked="0"/>
    </xf>
    <xf numFmtId="14" fontId="0" fillId="0" borderId="19" xfId="0" applyNumberFormat="1" applyBorder="1" applyAlignment="1" applyProtection="1">
      <alignment wrapText="1"/>
      <protection locked="0"/>
    </xf>
    <xf numFmtId="0" fontId="0" fillId="0" borderId="0" xfId="0" applyBorder="1" applyAlignment="1" applyProtection="1">
      <alignment vertical="center" wrapText="1"/>
      <protection locked="0"/>
    </xf>
    <xf numFmtId="0" fontId="0" fillId="0" borderId="0" xfId="0" applyBorder="1" applyAlignment="1">
      <alignment vertical="center" wrapText="1"/>
    </xf>
    <xf numFmtId="44" fontId="0" fillId="0" borderId="0" xfId="0" applyNumberFormat="1" applyAlignment="1" applyProtection="1">
      <alignment wrapText="1"/>
      <protection locked="0"/>
    </xf>
    <xf numFmtId="14" fontId="0" fillId="36" borderId="10" xfId="44" applyNumberFormat="1" applyFont="1" applyFill="1" applyBorder="1" applyAlignment="1" applyProtection="1">
      <alignment wrapText="1"/>
      <protection locked="0"/>
    </xf>
    <xf numFmtId="164" fontId="80" fillId="0" borderId="15" xfId="44" applyNumberFormat="1" applyFont="1" applyFill="1" applyBorder="1" applyAlignment="1" applyProtection="1">
      <alignment wrapText="1"/>
      <protection/>
    </xf>
    <xf numFmtId="44" fontId="88" fillId="0" borderId="0" xfId="0" applyNumberFormat="1" applyFont="1" applyFill="1" applyBorder="1" applyAlignment="1" applyProtection="1">
      <alignment wrapText="1"/>
      <protection/>
    </xf>
    <xf numFmtId="0" fontId="0" fillId="0" borderId="0" xfId="0" applyAlignment="1" applyProtection="1">
      <alignment wrapText="1"/>
      <protection locked="0"/>
    </xf>
    <xf numFmtId="171" fontId="0" fillId="0" borderId="0" xfId="0" applyNumberFormat="1" applyAlignment="1" applyProtection="1">
      <alignment wrapText="1"/>
      <protection locked="0"/>
    </xf>
    <xf numFmtId="0" fontId="0" fillId="0" borderId="0" xfId="0" applyAlignment="1" applyProtection="1">
      <alignment wrapText="1"/>
      <protection locked="0"/>
    </xf>
    <xf numFmtId="10" fontId="0" fillId="0" borderId="0" xfId="0" applyNumberFormat="1" applyAlignment="1">
      <alignment/>
    </xf>
    <xf numFmtId="0" fontId="0" fillId="36" borderId="10" xfId="0" applyFill="1" applyBorder="1" applyAlignment="1" applyProtection="1">
      <alignment wrapText="1"/>
      <protection locked="0"/>
    </xf>
    <xf numFmtId="44" fontId="0" fillId="0" borderId="10" xfId="0" applyNumberFormat="1" applyFill="1" applyBorder="1" applyAlignment="1" applyProtection="1">
      <alignment wrapText="1"/>
      <protection locked="0"/>
    </xf>
    <xf numFmtId="0" fontId="0" fillId="0" borderId="0" xfId="0" applyAlignment="1" applyProtection="1">
      <alignment wrapText="1"/>
      <protection locked="0"/>
    </xf>
    <xf numFmtId="0" fontId="0" fillId="0" borderId="11" xfId="0" applyBorder="1" applyAlignment="1" applyProtection="1">
      <alignment vertical="center" wrapText="1"/>
      <protection locked="0"/>
    </xf>
    <xf numFmtId="44" fontId="88" fillId="0" borderId="10" xfId="0" applyNumberFormat="1" applyFont="1" applyFill="1" applyBorder="1" applyAlignment="1" applyProtection="1">
      <alignment wrapText="1"/>
      <protection/>
    </xf>
    <xf numFmtId="44" fontId="0" fillId="0" borderId="10" xfId="0" applyNumberFormat="1" applyFill="1" applyBorder="1" applyAlignment="1" applyProtection="1">
      <alignment wrapText="1"/>
      <protection/>
    </xf>
    <xf numFmtId="0" fontId="0" fillId="0" borderId="12" xfId="0"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44" fontId="0" fillId="0" borderId="0" xfId="0" applyNumberFormat="1" applyAlignment="1">
      <alignment/>
    </xf>
    <xf numFmtId="0" fontId="0" fillId="0" borderId="12" xfId="0" applyBorder="1" applyAlignment="1" applyProtection="1">
      <alignment wrapText="1"/>
      <protection locked="0"/>
    </xf>
    <xf numFmtId="171" fontId="82" fillId="39" borderId="0" xfId="0" applyNumberFormat="1" applyFont="1" applyFill="1" applyBorder="1" applyAlignment="1" applyProtection="1">
      <alignment horizontal="right" wrapText="1"/>
      <protection locked="0"/>
    </xf>
    <xf numFmtId="171" fontId="0" fillId="39" borderId="0" xfId="0" applyNumberFormat="1" applyFill="1" applyBorder="1" applyAlignment="1" applyProtection="1">
      <alignment horizontal="right" wrapText="1"/>
      <protection locked="0"/>
    </xf>
    <xf numFmtId="44" fontId="0" fillId="39" borderId="0" xfId="0" applyNumberFormat="1" applyFill="1" applyBorder="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44" fontId="0" fillId="0" borderId="0" xfId="0" applyNumberFormat="1" applyAlignment="1" applyProtection="1">
      <alignment wrapText="1"/>
      <protection locked="0"/>
    </xf>
    <xf numFmtId="44" fontId="0" fillId="0" borderId="0" xfId="0" applyNumberFormat="1" applyAlignment="1" applyProtection="1">
      <alignment wrapText="1"/>
      <protection locked="0"/>
    </xf>
    <xf numFmtId="44" fontId="0" fillId="0" borderId="0" xfId="0" applyNumberFormat="1" applyAlignment="1" applyProtection="1">
      <alignment wrapText="1"/>
      <protection/>
    </xf>
    <xf numFmtId="0" fontId="0" fillId="0" borderId="0" xfId="0" applyAlignment="1" applyProtection="1">
      <alignment horizontal="right" wrapText="1"/>
      <protection locked="0"/>
    </xf>
    <xf numFmtId="0" fontId="66" fillId="35" borderId="0" xfId="0" applyFont="1" applyFill="1" applyAlignment="1" applyProtection="1">
      <alignment wrapText="1"/>
      <protection locked="0"/>
    </xf>
    <xf numFmtId="0" fontId="88" fillId="0" borderId="20" xfId="0" applyFont="1" applyBorder="1" applyAlignment="1" applyProtection="1">
      <alignment horizontal="center" wrapText="1"/>
      <protection locked="0"/>
    </xf>
    <xf numFmtId="0" fontId="88" fillId="0" borderId="18" xfId="0" applyFont="1" applyBorder="1" applyAlignment="1" applyProtection="1">
      <alignment horizontal="center" wrapText="1"/>
      <protection locked="0"/>
    </xf>
    <xf numFmtId="0" fontId="0" fillId="0" borderId="0" xfId="0" applyAlignment="1" applyProtection="1">
      <alignment wrapText="1"/>
      <protection locked="0"/>
    </xf>
    <xf numFmtId="0" fontId="0" fillId="0" borderId="21" xfId="0" applyBorder="1" applyAlignment="1" applyProtection="1">
      <alignment wrapText="1"/>
      <protection locked="0"/>
    </xf>
    <xf numFmtId="0" fontId="82" fillId="40" borderId="10" xfId="0" applyFont="1" applyFill="1" applyBorder="1" applyAlignment="1" applyProtection="1">
      <alignment wrapText="1"/>
      <protection locked="0"/>
    </xf>
    <xf numFmtId="0" fontId="0" fillId="40" borderId="10" xfId="0" applyFill="1" applyBorder="1" applyAlignment="1" applyProtection="1">
      <alignment wrapText="1"/>
      <protection locked="0"/>
    </xf>
    <xf numFmtId="0" fontId="0" fillId="0" borderId="0" xfId="0" applyAlignment="1" applyProtection="1">
      <alignment horizontal="center" wrapText="1"/>
      <protection locked="0"/>
    </xf>
    <xf numFmtId="44" fontId="0" fillId="0" borderId="0" xfId="0" applyNumberFormat="1" applyAlignment="1" applyProtection="1">
      <alignment wrapText="1"/>
      <protection locked="0"/>
    </xf>
    <xf numFmtId="171" fontId="0" fillId="0" borderId="0" xfId="0" applyNumberFormat="1" applyAlignment="1" applyProtection="1">
      <alignment wrapText="1"/>
      <protection/>
    </xf>
    <xf numFmtId="44" fontId="0" fillId="0" borderId="10" xfId="44" applyFont="1" applyBorder="1" applyAlignment="1" applyProtection="1">
      <alignment horizontal="right" wrapText="1"/>
      <protection locked="0"/>
    </xf>
    <xf numFmtId="44" fontId="0" fillId="0" borderId="0" xfId="0" applyNumberFormat="1" applyAlignment="1" applyProtection="1">
      <alignment wrapText="1"/>
      <protection locked="0"/>
    </xf>
    <xf numFmtId="0" fontId="0" fillId="0" borderId="0" xfId="0" applyAlignment="1">
      <alignment wrapText="1"/>
    </xf>
    <xf numFmtId="1" fontId="0" fillId="0" borderId="10" xfId="0" applyNumberFormat="1" applyFont="1" applyBorder="1" applyAlignment="1">
      <alignment/>
    </xf>
    <xf numFmtId="1" fontId="44" fillId="0" borderId="10" xfId="0" applyNumberFormat="1" applyFont="1" applyBorder="1" applyAlignment="1">
      <alignment/>
    </xf>
    <xf numFmtId="0" fontId="4" fillId="0" borderId="0" xfId="0" applyFont="1" applyAlignment="1">
      <alignment horizontal="right"/>
    </xf>
    <xf numFmtId="0" fontId="0" fillId="0" borderId="0" xfId="0" applyAlignment="1">
      <alignment horizontal="center"/>
    </xf>
    <xf numFmtId="0" fontId="0" fillId="0" borderId="0" xfId="0" applyAlignment="1">
      <alignment horizontal="right"/>
    </xf>
    <xf numFmtId="0" fontId="4" fillId="0" borderId="0" xfId="0" applyFont="1" applyAlignment="1">
      <alignment/>
    </xf>
    <xf numFmtId="44" fontId="3" fillId="0" borderId="0" xfId="0" applyNumberFormat="1" applyFont="1" applyAlignment="1">
      <alignment horizontal="center" wrapText="1"/>
    </xf>
    <xf numFmtId="0" fontId="3" fillId="0" borderId="0" xfId="0" applyFont="1" applyAlignment="1">
      <alignment/>
    </xf>
    <xf numFmtId="44" fontId="3" fillId="0" borderId="0" xfId="0" applyNumberFormat="1" applyFont="1" applyAlignment="1">
      <alignment horizontal="center"/>
    </xf>
    <xf numFmtId="44" fontId="3" fillId="0" borderId="0" xfId="0" applyNumberFormat="1" applyFont="1" applyAlignment="1">
      <alignment/>
    </xf>
    <xf numFmtId="171" fontId="0" fillId="0" borderId="0" xfId="0" applyNumberFormat="1" applyAlignment="1">
      <alignment/>
    </xf>
    <xf numFmtId="0" fontId="3" fillId="0" borderId="0" xfId="0" applyFont="1" applyBorder="1" applyAlignment="1">
      <alignment horizontal="center"/>
    </xf>
    <xf numFmtId="44" fontId="3" fillId="0" borderId="0" xfId="0" applyNumberFormat="1" applyFont="1" applyAlignment="1">
      <alignment horizontal="left"/>
    </xf>
    <xf numFmtId="44" fontId="0" fillId="0" borderId="0" xfId="0" applyNumberFormat="1" applyAlignment="1">
      <alignment horizontal="right"/>
    </xf>
    <xf numFmtId="44" fontId="0" fillId="0" borderId="0" xfId="0" applyNumberFormat="1" applyBorder="1" applyAlignment="1">
      <alignment/>
    </xf>
    <xf numFmtId="44" fontId="3" fillId="0" borderId="0" xfId="0" applyNumberFormat="1" applyFont="1" applyBorder="1" applyAlignment="1">
      <alignment/>
    </xf>
    <xf numFmtId="0" fontId="0" fillId="0" borderId="0" xfId="0" applyBorder="1" applyAlignment="1">
      <alignment/>
    </xf>
    <xf numFmtId="0" fontId="84" fillId="0" borderId="0" xfId="0" applyFont="1" applyAlignment="1">
      <alignment/>
    </xf>
    <xf numFmtId="7" fontId="84" fillId="0" borderId="0" xfId="0" applyNumberFormat="1" applyFont="1" applyAlignment="1">
      <alignment/>
    </xf>
    <xf numFmtId="44" fontId="15" fillId="0" borderId="22" xfId="0" applyNumberFormat="1" applyFont="1" applyBorder="1" applyAlignment="1">
      <alignment wrapText="1"/>
    </xf>
    <xf numFmtId="44" fontId="84" fillId="41" borderId="22" xfId="0" applyNumberFormat="1" applyFont="1" applyFill="1" applyBorder="1" applyAlignment="1">
      <alignment horizontal="center"/>
    </xf>
    <xf numFmtId="44" fontId="84" fillId="0" borderId="22" xfId="0" applyNumberFormat="1" applyFont="1" applyBorder="1" applyAlignment="1">
      <alignment horizontal="center"/>
    </xf>
    <xf numFmtId="14" fontId="13" fillId="0" borderId="22" xfId="0" applyNumberFormat="1" applyFont="1" applyBorder="1" applyAlignment="1">
      <alignment wrapText="1"/>
    </xf>
    <xf numFmtId="44" fontId="15" fillId="42" borderId="22" xfId="0" applyNumberFormat="1" applyFont="1" applyFill="1" applyBorder="1" applyAlignment="1">
      <alignment wrapText="1"/>
    </xf>
    <xf numFmtId="44" fontId="17" fillId="0" borderId="22" xfId="0" applyNumberFormat="1" applyFont="1" applyBorder="1" applyAlignment="1">
      <alignment horizontal="right"/>
    </xf>
    <xf numFmtId="44" fontId="4" fillId="0" borderId="22" xfId="0" applyNumberFormat="1" applyFont="1" applyFill="1" applyBorder="1" applyAlignment="1">
      <alignment/>
    </xf>
    <xf numFmtId="44" fontId="15" fillId="0" borderId="23" xfId="0" applyNumberFormat="1" applyFont="1" applyBorder="1" applyAlignment="1">
      <alignment wrapText="1"/>
    </xf>
    <xf numFmtId="44" fontId="84" fillId="0" borderId="23" xfId="0" applyNumberFormat="1" applyFont="1" applyBorder="1" applyAlignment="1">
      <alignment horizontal="center"/>
    </xf>
    <xf numFmtId="44" fontId="89" fillId="42" borderId="24" xfId="0" applyNumberFormat="1" applyFont="1" applyFill="1" applyBorder="1" applyAlignment="1">
      <alignment/>
    </xf>
    <xf numFmtId="44" fontId="84" fillId="41" borderId="25" xfId="0" applyNumberFormat="1" applyFont="1" applyFill="1" applyBorder="1" applyAlignment="1">
      <alignment horizontal="center"/>
    </xf>
    <xf numFmtId="44" fontId="84" fillId="0" borderId="25" xfId="0" applyNumberFormat="1" applyFont="1" applyBorder="1" applyAlignment="1">
      <alignment horizontal="center"/>
    </xf>
    <xf numFmtId="0" fontId="4" fillId="0" borderId="0" xfId="0" applyFont="1" applyBorder="1" applyAlignment="1">
      <alignment/>
    </xf>
    <xf numFmtId="44" fontId="0" fillId="0" borderId="0" xfId="0" applyNumberFormat="1" applyBorder="1" applyAlignment="1">
      <alignment horizontal="center"/>
    </xf>
    <xf numFmtId="44" fontId="84" fillId="0" borderId="0" xfId="0" applyNumberFormat="1" applyFont="1" applyBorder="1" applyAlignment="1">
      <alignment horizontal="center"/>
    </xf>
    <xf numFmtId="44" fontId="90" fillId="0" borderId="0" xfId="0" applyNumberFormat="1" applyFont="1" applyBorder="1" applyAlignment="1">
      <alignment horizontal="center"/>
    </xf>
    <xf numFmtId="44" fontId="4" fillId="0" borderId="0" xfId="44" applyFont="1" applyAlignment="1">
      <alignment/>
    </xf>
    <xf numFmtId="0" fontId="20" fillId="0" borderId="0" xfId="0" applyFont="1" applyAlignment="1">
      <alignment/>
    </xf>
    <xf numFmtId="44" fontId="0" fillId="0" borderId="0" xfId="44" applyAlignment="1">
      <alignment/>
    </xf>
    <xf numFmtId="14" fontId="91" fillId="0" borderId="0" xfId="44" applyNumberFormat="1" applyFont="1" applyAlignment="1">
      <alignment vertical="top"/>
    </xf>
    <xf numFmtId="0" fontId="92" fillId="0" borderId="0" xfId="0" applyFont="1" applyAlignment="1">
      <alignment horizontal="center"/>
    </xf>
    <xf numFmtId="44" fontId="3" fillId="0" borderId="0" xfId="44" applyFont="1" applyAlignment="1">
      <alignment/>
    </xf>
    <xf numFmtId="44" fontId="3" fillId="0" borderId="0" xfId="44" applyFont="1" applyFill="1" applyAlignment="1">
      <alignment/>
    </xf>
    <xf numFmtId="9" fontId="93" fillId="0" borderId="0" xfId="0" applyNumberFormat="1" applyFont="1" applyAlignment="1">
      <alignment/>
    </xf>
    <xf numFmtId="0" fontId="0" fillId="0" borderId="0" xfId="0" applyAlignment="1">
      <alignment horizontal="left"/>
    </xf>
    <xf numFmtId="44" fontId="4" fillId="0" borderId="21" xfId="44" applyFont="1" applyBorder="1" applyAlignment="1">
      <alignment/>
    </xf>
    <xf numFmtId="0" fontId="94" fillId="0" borderId="26" xfId="0" applyFont="1" applyBorder="1" applyAlignment="1">
      <alignment horizontal="center"/>
    </xf>
    <xf numFmtId="44" fontId="0" fillId="0" borderId="0" xfId="44" applyFont="1" applyAlignment="1">
      <alignment/>
    </xf>
    <xf numFmtId="44" fontId="16" fillId="0" borderId="26" xfId="44" applyFont="1" applyBorder="1" applyAlignment="1">
      <alignment horizontal="center"/>
    </xf>
    <xf numFmtId="9" fontId="0" fillId="0" borderId="0" xfId="0" applyNumberFormat="1" applyAlignment="1">
      <alignment horizontal="right"/>
    </xf>
    <xf numFmtId="0" fontId="80" fillId="0" borderId="0" xfId="0" applyFont="1" applyAlignment="1">
      <alignment horizontal="right"/>
    </xf>
    <xf numFmtId="44" fontId="80" fillId="0" borderId="21" xfId="44" applyFont="1" applyBorder="1" applyAlignment="1">
      <alignment/>
    </xf>
    <xf numFmtId="44" fontId="3" fillId="43" borderId="0" xfId="44" applyFont="1" applyFill="1" applyAlignment="1">
      <alignment/>
    </xf>
    <xf numFmtId="44" fontId="3" fillId="44" borderId="0" xfId="44" applyFont="1" applyFill="1" applyAlignment="1">
      <alignment/>
    </xf>
    <xf numFmtId="0" fontId="95" fillId="0" borderId="0" xfId="0" applyFont="1" applyAlignment="1">
      <alignment horizontal="right"/>
    </xf>
    <xf numFmtId="0" fontId="0" fillId="0" borderId="21" xfId="0" applyBorder="1" applyAlignment="1">
      <alignment/>
    </xf>
    <xf numFmtId="0" fontId="3" fillId="0" borderId="21" xfId="0" applyFont="1" applyBorder="1" applyAlignment="1">
      <alignment horizontal="left"/>
    </xf>
    <xf numFmtId="0" fontId="81" fillId="0" borderId="0" xfId="0" applyFont="1" applyAlignment="1">
      <alignment/>
    </xf>
    <xf numFmtId="44" fontId="96" fillId="0" borderId="0" xfId="44" applyFont="1" applyAlignment="1">
      <alignment/>
    </xf>
    <xf numFmtId="0" fontId="96" fillId="0" borderId="0" xfId="0" applyFont="1" applyAlignment="1">
      <alignment horizontal="left"/>
    </xf>
    <xf numFmtId="44" fontId="80" fillId="0" borderId="0" xfId="44" applyFont="1" applyAlignment="1">
      <alignment/>
    </xf>
    <xf numFmtId="44" fontId="0" fillId="43" borderId="0" xfId="44" applyFill="1" applyAlignment="1">
      <alignment/>
    </xf>
    <xf numFmtId="0" fontId="97" fillId="0" borderId="0" xfId="0" applyFont="1" applyAlignment="1">
      <alignment/>
    </xf>
    <xf numFmtId="0" fontId="98" fillId="0" borderId="0" xfId="0" applyFont="1" applyAlignment="1">
      <alignment horizontal="center"/>
    </xf>
    <xf numFmtId="0" fontId="23" fillId="0" borderId="0" xfId="0" applyFont="1" applyAlignment="1">
      <alignment horizontal="left"/>
    </xf>
    <xf numFmtId="0" fontId="99" fillId="0" borderId="0" xfId="0" applyFont="1" applyAlignment="1">
      <alignment horizontal="center" wrapText="1"/>
    </xf>
    <xf numFmtId="0" fontId="100" fillId="0" borderId="0" xfId="0" applyFont="1" applyAlignment="1">
      <alignment horizontal="left"/>
    </xf>
    <xf numFmtId="44" fontId="100" fillId="0" borderId="0" xfId="44" applyFont="1" applyFill="1" applyAlignment="1">
      <alignment/>
    </xf>
    <xf numFmtId="9" fontId="100" fillId="0" borderId="0" xfId="57" applyFont="1" applyFill="1" applyAlignment="1">
      <alignment horizontal="left"/>
    </xf>
    <xf numFmtId="44" fontId="3" fillId="0" borderId="21" xfId="44" applyFont="1" applyBorder="1" applyAlignment="1">
      <alignment/>
    </xf>
    <xf numFmtId="44" fontId="81" fillId="0" borderId="0" xfId="44" applyFont="1" applyAlignment="1">
      <alignment/>
    </xf>
    <xf numFmtId="0" fontId="81" fillId="0" borderId="0" xfId="0" applyFont="1" applyAlignment="1">
      <alignment horizontal="left"/>
    </xf>
    <xf numFmtId="0" fontId="81" fillId="0" borderId="0" xfId="0" applyFont="1" applyAlignment="1">
      <alignment vertical="top" wrapText="1"/>
    </xf>
    <xf numFmtId="0" fontId="101" fillId="0" borderId="0" xfId="0" applyFont="1" applyAlignment="1">
      <alignment horizontal="center" vertical="top" wrapText="1"/>
    </xf>
    <xf numFmtId="0" fontId="99" fillId="0" borderId="0" xfId="0" applyFont="1" applyAlignment="1">
      <alignment horizontal="center" vertical="top" wrapText="1"/>
    </xf>
    <xf numFmtId="0" fontId="3" fillId="0" borderId="0" xfId="0" applyFont="1" applyAlignment="1">
      <alignment horizontal="left"/>
    </xf>
    <xf numFmtId="44" fontId="95" fillId="0" borderId="0" xfId="0" applyNumberFormat="1" applyFont="1" applyAlignment="1">
      <alignment/>
    </xf>
    <xf numFmtId="44" fontId="102" fillId="0" borderId="0" xfId="44" applyFont="1" applyAlignment="1">
      <alignment/>
    </xf>
    <xf numFmtId="0" fontId="99" fillId="0" borderId="0" xfId="0" applyFont="1" applyAlignment="1">
      <alignment horizontal="center"/>
    </xf>
    <xf numFmtId="0" fontId="81" fillId="0" borderId="0" xfId="0" applyFont="1" applyAlignment="1">
      <alignment horizontal="left" wrapText="1"/>
    </xf>
    <xf numFmtId="44" fontId="103" fillId="0" borderId="0" xfId="44" applyFont="1" applyFill="1" applyAlignment="1">
      <alignment/>
    </xf>
    <xf numFmtId="44" fontId="104" fillId="0" borderId="0" xfId="0" applyNumberFormat="1" applyFont="1" applyAlignment="1">
      <alignment horizontal="left" wrapText="1"/>
    </xf>
    <xf numFmtId="44" fontId="22" fillId="0" borderId="0" xfId="44" applyFont="1" applyAlignment="1">
      <alignment/>
    </xf>
    <xf numFmtId="0" fontId="105" fillId="0" borderId="0" xfId="0" applyFont="1" applyAlignment="1">
      <alignment vertical="top"/>
    </xf>
    <xf numFmtId="9" fontId="89" fillId="0" borderId="0" xfId="57" applyFont="1" applyAlignment="1">
      <alignment/>
    </xf>
    <xf numFmtId="0" fontId="24" fillId="0" borderId="0" xfId="0" applyFont="1" applyAlignment="1">
      <alignment vertical="top" wrapText="1"/>
    </xf>
    <xf numFmtId="44" fontId="24" fillId="0" borderId="0" xfId="0" applyNumberFormat="1" applyFont="1" applyAlignment="1">
      <alignment vertical="top" wrapText="1"/>
    </xf>
    <xf numFmtId="0" fontId="21" fillId="0" borderId="21" xfId="0" applyFont="1" applyBorder="1" applyAlignment="1">
      <alignment horizontal="left"/>
    </xf>
    <xf numFmtId="44" fontId="0" fillId="0" borderId="0" xfId="44" applyFont="1" applyBorder="1" applyAlignment="1">
      <alignment vertical="top" wrapText="1"/>
    </xf>
    <xf numFmtId="44" fontId="22" fillId="0" borderId="0" xfId="44" applyFont="1" applyAlignment="1">
      <alignment horizontal="left"/>
    </xf>
    <xf numFmtId="44" fontId="59" fillId="0" borderId="27" xfId="44" applyFont="1" applyBorder="1" applyAlignment="1">
      <alignment/>
    </xf>
    <xf numFmtId="9" fontId="0" fillId="0" borderId="0" xfId="57" applyFont="1" applyAlignment="1">
      <alignment horizontal="left"/>
    </xf>
    <xf numFmtId="0" fontId="99" fillId="0" borderId="0" xfId="0" applyFont="1" applyAlignment="1">
      <alignment vertical="top" wrapText="1"/>
    </xf>
    <xf numFmtId="9" fontId="81" fillId="0" borderId="0" xfId="57" applyFont="1" applyAlignment="1">
      <alignment/>
    </xf>
    <xf numFmtId="0" fontId="0" fillId="0" borderId="10" xfId="0" applyFont="1" applyBorder="1" applyAlignment="1">
      <alignment horizontal="center"/>
    </xf>
    <xf numFmtId="9" fontId="0" fillId="0" borderId="0" xfId="0" applyNumberFormat="1" applyFont="1" applyBorder="1" applyAlignment="1">
      <alignment horizontal="center"/>
    </xf>
    <xf numFmtId="0" fontId="0" fillId="0" borderId="0" xfId="0" applyFont="1" applyBorder="1" applyAlignment="1">
      <alignment horizontal="center"/>
    </xf>
    <xf numFmtId="9" fontId="0" fillId="0" borderId="0" xfId="0" applyNumberFormat="1" applyFont="1" applyAlignment="1">
      <alignment horizontal="center"/>
    </xf>
    <xf numFmtId="0" fontId="82" fillId="0" borderId="0" xfId="0" applyFont="1" applyFill="1" applyBorder="1" applyAlignment="1">
      <alignment horizontal="left" vertical="center" wrapText="1"/>
    </xf>
    <xf numFmtId="44" fontId="23" fillId="4" borderId="0" xfId="0" applyNumberFormat="1" applyFont="1" applyFill="1" applyAlignment="1">
      <alignment/>
    </xf>
    <xf numFmtId="44" fontId="23" fillId="4" borderId="0" xfId="0" applyNumberFormat="1" applyFont="1" applyFill="1" applyAlignment="1">
      <alignment wrapText="1"/>
    </xf>
    <xf numFmtId="0" fontId="83" fillId="0" borderId="0" xfId="0" applyFont="1" applyBorder="1" applyAlignment="1" applyProtection="1">
      <alignment wrapText="1"/>
      <protection locked="0"/>
    </xf>
    <xf numFmtId="44" fontId="0" fillId="0" borderId="10" xfId="44" applyFont="1" applyFill="1" applyBorder="1" applyAlignment="1" applyProtection="1">
      <alignment wrapText="1"/>
      <protection/>
    </xf>
    <xf numFmtId="44" fontId="84" fillId="0" borderId="28" xfId="0" applyNumberFormat="1" applyFont="1" applyBorder="1" applyAlignment="1">
      <alignment horizontal="center"/>
    </xf>
    <xf numFmtId="44" fontId="24" fillId="42" borderId="22" xfId="0" applyNumberFormat="1" applyFont="1" applyFill="1" applyBorder="1" applyAlignment="1">
      <alignment horizontal="center" wrapText="1"/>
    </xf>
    <xf numFmtId="44" fontId="24" fillId="42" borderId="22" xfId="0" applyNumberFormat="1" applyFont="1" applyFill="1" applyBorder="1" applyAlignment="1">
      <alignment horizontal="center"/>
    </xf>
    <xf numFmtId="44" fontId="24" fillId="0" borderId="22" xfId="0" applyNumberFormat="1" applyFont="1" applyBorder="1" applyAlignment="1">
      <alignment horizontal="center" wrapText="1"/>
    </xf>
    <xf numFmtId="44" fontId="24" fillId="0" borderId="23" xfId="0" applyNumberFormat="1" applyFont="1" applyBorder="1" applyAlignment="1">
      <alignment horizontal="center" wrapText="1"/>
    </xf>
    <xf numFmtId="44" fontId="60" fillId="42" borderId="24" xfId="0" applyNumberFormat="1" applyFont="1" applyFill="1" applyBorder="1" applyAlignment="1">
      <alignment horizontal="center"/>
    </xf>
    <xf numFmtId="44" fontId="60" fillId="41" borderId="24" xfId="0" applyNumberFormat="1" applyFont="1" applyFill="1" applyBorder="1" applyAlignment="1">
      <alignment horizontal="center"/>
    </xf>
    <xf numFmtId="171" fontId="4" fillId="42" borderId="29" xfId="0" applyNumberFormat="1" applyFont="1" applyFill="1" applyBorder="1" applyAlignment="1">
      <alignment/>
    </xf>
    <xf numFmtId="0" fontId="23" fillId="0" borderId="30" xfId="0" applyFont="1" applyBorder="1" applyAlignment="1">
      <alignment wrapText="1"/>
    </xf>
    <xf numFmtId="44" fontId="84" fillId="0" borderId="22" xfId="0" applyNumberFormat="1" applyFont="1" applyFill="1" applyBorder="1" applyAlignment="1">
      <alignment horizontal="center"/>
    </xf>
    <xf numFmtId="44" fontId="84" fillId="0" borderId="25" xfId="0" applyNumberFormat="1" applyFont="1" applyFill="1" applyBorder="1" applyAlignment="1">
      <alignment horizontal="center"/>
    </xf>
    <xf numFmtId="44" fontId="24" fillId="0" borderId="22" xfId="0" applyNumberFormat="1" applyFont="1" applyBorder="1" applyAlignment="1">
      <alignment wrapText="1"/>
    </xf>
    <xf numFmtId="44" fontId="23" fillId="0" borderId="22" xfId="0" applyNumberFormat="1" applyFont="1" applyBorder="1" applyAlignment="1">
      <alignment wrapText="1"/>
    </xf>
    <xf numFmtId="44" fontId="23" fillId="0" borderId="22" xfId="0" applyNumberFormat="1" applyFont="1" applyFill="1" applyBorder="1" applyAlignment="1">
      <alignment wrapText="1"/>
    </xf>
    <xf numFmtId="44" fontId="0" fillId="0" borderId="22" xfId="0" applyNumberFormat="1" applyFont="1" applyBorder="1" applyAlignment="1">
      <alignment/>
    </xf>
    <xf numFmtId="44" fontId="24" fillId="41" borderId="22" xfId="0" applyNumberFormat="1" applyFont="1" applyFill="1" applyBorder="1" applyAlignment="1">
      <alignment wrapText="1"/>
    </xf>
    <xf numFmtId="44" fontId="24" fillId="41" borderId="22" xfId="0" applyNumberFormat="1" applyFont="1" applyFill="1" applyBorder="1" applyAlignment="1">
      <alignment/>
    </xf>
    <xf numFmtId="44" fontId="24" fillId="42" borderId="22" xfId="0" applyNumberFormat="1" applyFont="1" applyFill="1" applyBorder="1" applyAlignment="1">
      <alignment wrapText="1"/>
    </xf>
    <xf numFmtId="171" fontId="24" fillId="0" borderId="22" xfId="0" applyNumberFormat="1" applyFont="1" applyBorder="1" applyAlignment="1">
      <alignment horizontal="right" wrapText="1"/>
    </xf>
    <xf numFmtId="171" fontId="24" fillId="0" borderId="0" xfId="0" applyNumberFormat="1" applyFont="1" applyBorder="1" applyAlignment="1">
      <alignment/>
    </xf>
    <xf numFmtId="171" fontId="24" fillId="0" borderId="0" xfId="0" applyNumberFormat="1" applyFont="1" applyBorder="1" applyAlignment="1">
      <alignment horizontal="right"/>
    </xf>
    <xf numFmtId="44" fontId="84" fillId="0" borderId="0" xfId="0" applyNumberFormat="1" applyFont="1" applyBorder="1" applyAlignment="1">
      <alignment vertical="center"/>
    </xf>
    <xf numFmtId="171" fontId="24" fillId="0" borderId="0" xfId="0" applyNumberFormat="1" applyFont="1" applyBorder="1" applyAlignment="1">
      <alignment horizontal="right" vertical="top" wrapText="1"/>
    </xf>
    <xf numFmtId="171" fontId="24" fillId="0" borderId="0" xfId="0" applyNumberFormat="1" applyFont="1" applyBorder="1" applyAlignment="1">
      <alignment horizontal="center" vertical="center" wrapText="1"/>
    </xf>
    <xf numFmtId="44" fontId="84" fillId="0" borderId="0" xfId="0" applyNumberFormat="1" applyFont="1" applyAlignment="1">
      <alignment/>
    </xf>
    <xf numFmtId="171" fontId="24" fillId="0" borderId="0" xfId="0" applyNumberFormat="1" applyFont="1" applyAlignment="1">
      <alignment horizontal="center" vertical="center" wrapText="1"/>
    </xf>
    <xf numFmtId="44" fontId="24" fillId="0" borderId="0" xfId="0" applyNumberFormat="1" applyFont="1" applyBorder="1" applyAlignment="1">
      <alignment/>
    </xf>
    <xf numFmtId="44" fontId="84" fillId="0" borderId="0" xfId="0" applyNumberFormat="1" applyFont="1" applyBorder="1" applyAlignment="1">
      <alignment/>
    </xf>
    <xf numFmtId="171" fontId="84" fillId="0" borderId="0" xfId="0" applyNumberFormat="1" applyFont="1" applyAlignment="1">
      <alignment horizontal="right"/>
    </xf>
    <xf numFmtId="171" fontId="84" fillId="0" borderId="0" xfId="0" applyNumberFormat="1" applyFont="1" applyAlignment="1">
      <alignment wrapText="1"/>
    </xf>
    <xf numFmtId="44" fontId="24" fillId="34" borderId="22" xfId="0" applyNumberFormat="1" applyFont="1" applyFill="1" applyBorder="1" applyAlignment="1">
      <alignment horizontal="center"/>
    </xf>
    <xf numFmtId="44" fontId="24" fillId="34" borderId="22" xfId="0" applyNumberFormat="1" applyFont="1" applyFill="1" applyBorder="1" applyAlignment="1">
      <alignment horizontal="center" wrapText="1"/>
    </xf>
    <xf numFmtId="0" fontId="4" fillId="0" borderId="0" xfId="0" applyFont="1" applyBorder="1" applyAlignment="1">
      <alignment horizontal="center"/>
    </xf>
    <xf numFmtId="0" fontId="3" fillId="33" borderId="0" xfId="0" applyFont="1" applyFill="1" applyBorder="1" applyAlignment="1">
      <alignment horizontal="center"/>
    </xf>
    <xf numFmtId="0" fontId="4" fillId="0" borderId="31" xfId="0" applyFont="1" applyBorder="1" applyAlignment="1">
      <alignment/>
    </xf>
    <xf numFmtId="0" fontId="4" fillId="0" borderId="32" xfId="0" applyFont="1" applyBorder="1" applyAlignment="1">
      <alignment/>
    </xf>
    <xf numFmtId="0" fontId="3" fillId="0" borderId="33" xfId="0" applyFont="1" applyBorder="1" applyAlignment="1">
      <alignment horizontal="center"/>
    </xf>
    <xf numFmtId="0" fontId="4" fillId="0" borderId="34" xfId="0" applyFont="1" applyBorder="1" applyAlignment="1">
      <alignment horizontal="center"/>
    </xf>
    <xf numFmtId="0" fontId="4" fillId="0" borderId="32" xfId="0" applyFont="1" applyBorder="1" applyAlignment="1">
      <alignment horizontal="right"/>
    </xf>
    <xf numFmtId="171" fontId="0" fillId="0" borderId="32" xfId="0" applyNumberFormat="1" applyBorder="1" applyAlignment="1">
      <alignment/>
    </xf>
    <xf numFmtId="0" fontId="4" fillId="0" borderId="35" xfId="0" applyFont="1" applyBorder="1" applyAlignment="1">
      <alignment horizontal="right"/>
    </xf>
    <xf numFmtId="171" fontId="0" fillId="0" borderId="36" xfId="0" applyNumberFormat="1" applyBorder="1" applyAlignment="1">
      <alignment/>
    </xf>
    <xf numFmtId="0" fontId="4" fillId="0" borderId="37" xfId="0" applyFont="1" applyBorder="1" applyAlignment="1">
      <alignment horizontal="right"/>
    </xf>
    <xf numFmtId="171" fontId="0" fillId="0" borderId="38" xfId="0" applyNumberFormat="1" applyBorder="1" applyAlignment="1">
      <alignment/>
    </xf>
    <xf numFmtId="44" fontId="4" fillId="0" borderId="0" xfId="0" applyNumberFormat="1" applyFont="1" applyFill="1" applyBorder="1" applyAlignment="1">
      <alignment horizontal="center"/>
    </xf>
    <xf numFmtId="171" fontId="4" fillId="0" borderId="0" xfId="0" applyNumberFormat="1" applyFont="1" applyFill="1" applyBorder="1" applyAlignment="1">
      <alignment horizontal="center"/>
    </xf>
    <xf numFmtId="44" fontId="24" fillId="0" borderId="39" xfId="0" applyNumberFormat="1" applyFont="1" applyBorder="1" applyAlignment="1">
      <alignment wrapText="1"/>
    </xf>
    <xf numFmtId="44" fontId="15" fillId="0" borderId="39" xfId="0" applyNumberFormat="1" applyFont="1" applyBorder="1" applyAlignment="1">
      <alignment wrapText="1"/>
    </xf>
    <xf numFmtId="44" fontId="24" fillId="42" borderId="39" xfId="0" applyNumberFormat="1" applyFont="1" applyFill="1" applyBorder="1" applyAlignment="1">
      <alignment horizontal="center" wrapText="1"/>
    </xf>
    <xf numFmtId="44" fontId="24" fillId="34" borderId="39" xfId="0" applyNumberFormat="1" applyFont="1" applyFill="1" applyBorder="1" applyAlignment="1">
      <alignment horizontal="center"/>
    </xf>
    <xf numFmtId="44" fontId="84" fillId="41" borderId="39" xfId="0" applyNumberFormat="1" applyFont="1" applyFill="1" applyBorder="1" applyAlignment="1">
      <alignment horizontal="center"/>
    </xf>
    <xf numFmtId="44" fontId="84" fillId="41" borderId="40" xfId="0" applyNumberFormat="1" applyFont="1" applyFill="1" applyBorder="1" applyAlignment="1">
      <alignment horizontal="center"/>
    </xf>
    <xf numFmtId="0" fontId="0" fillId="0" borderId="31" xfId="0" applyBorder="1" applyAlignment="1">
      <alignment horizontal="center"/>
    </xf>
    <xf numFmtId="171" fontId="23" fillId="0" borderId="31" xfId="0" applyNumberFormat="1" applyFont="1" applyBorder="1" applyAlignment="1">
      <alignment horizontal="center"/>
    </xf>
    <xf numFmtId="9" fontId="23" fillId="42" borderId="31" xfId="0" applyNumberFormat="1" applyFont="1" applyFill="1" applyBorder="1" applyAlignment="1">
      <alignment horizontal="center"/>
    </xf>
    <xf numFmtId="0" fontId="23" fillId="42" borderId="31" xfId="0" applyFont="1" applyFill="1" applyBorder="1" applyAlignment="1">
      <alignment horizontal="center"/>
    </xf>
    <xf numFmtId="9" fontId="23" fillId="41" borderId="31" xfId="0" applyNumberFormat="1" applyFont="1" applyFill="1" applyBorder="1" applyAlignment="1">
      <alignment horizontal="center"/>
    </xf>
    <xf numFmtId="0" fontId="23" fillId="41" borderId="31" xfId="0" applyFont="1" applyFill="1" applyBorder="1" applyAlignment="1">
      <alignment horizontal="center"/>
    </xf>
    <xf numFmtId="0" fontId="59" fillId="0" borderId="31" xfId="0" applyFont="1" applyBorder="1" applyAlignment="1">
      <alignment horizontal="center"/>
    </xf>
    <xf numFmtId="0" fontId="59" fillId="0" borderId="31" xfId="0" applyFont="1" applyBorder="1" applyAlignment="1">
      <alignment/>
    </xf>
    <xf numFmtId="0" fontId="23" fillId="0" borderId="31" xfId="0" applyFont="1" applyBorder="1" applyAlignment="1">
      <alignment horizontal="center"/>
    </xf>
    <xf numFmtId="44" fontId="60" fillId="4" borderId="32" xfId="0" applyNumberFormat="1" applyFont="1" applyFill="1" applyBorder="1" applyAlignment="1">
      <alignment horizontal="center"/>
    </xf>
    <xf numFmtId="44" fontId="60" fillId="4" borderId="41" xfId="0" applyNumberFormat="1" applyFont="1" applyFill="1" applyBorder="1" applyAlignment="1">
      <alignment horizontal="center"/>
    </xf>
    <xf numFmtId="44" fontId="24" fillId="4" borderId="31" xfId="0" applyNumberFormat="1" applyFont="1" applyFill="1" applyBorder="1" applyAlignment="1">
      <alignment horizontal="center" wrapText="1"/>
    </xf>
    <xf numFmtId="44" fontId="24" fillId="4" borderId="31" xfId="0" applyNumberFormat="1" applyFont="1" applyFill="1" applyBorder="1" applyAlignment="1">
      <alignment horizontal="center"/>
    </xf>
    <xf numFmtId="44" fontId="24" fillId="4" borderId="42" xfId="0" applyNumberFormat="1" applyFont="1" applyFill="1" applyBorder="1" applyAlignment="1">
      <alignment horizontal="center"/>
    </xf>
    <xf numFmtId="44" fontId="84" fillId="4" borderId="31" xfId="0" applyNumberFormat="1" applyFont="1" applyFill="1" applyBorder="1" applyAlignment="1">
      <alignment horizontal="center"/>
    </xf>
    <xf numFmtId="44" fontId="84" fillId="4" borderId="42" xfId="0" applyNumberFormat="1" applyFont="1" applyFill="1" applyBorder="1" applyAlignment="1">
      <alignment horizontal="center"/>
    </xf>
    <xf numFmtId="0" fontId="4" fillId="0" borderId="43" xfId="0" applyFont="1" applyBorder="1" applyAlignment="1">
      <alignment/>
    </xf>
    <xf numFmtId="171" fontId="4" fillId="0" borderId="44" xfId="0" applyNumberFormat="1" applyFont="1" applyBorder="1" applyAlignment="1">
      <alignment/>
    </xf>
    <xf numFmtId="0" fontId="4" fillId="0" borderId="44" xfId="0" applyFont="1" applyBorder="1" applyAlignment="1">
      <alignment/>
    </xf>
    <xf numFmtId="0" fontId="3" fillId="33" borderId="45" xfId="0" applyFont="1" applyFill="1" applyBorder="1" applyAlignment="1">
      <alignment horizontal="left"/>
    </xf>
    <xf numFmtId="171" fontId="3" fillId="33" borderId="0" xfId="0" applyNumberFormat="1" applyFont="1" applyFill="1" applyBorder="1" applyAlignment="1">
      <alignment horizontal="center"/>
    </xf>
    <xf numFmtId="44" fontId="24" fillId="4" borderId="46" xfId="0" applyNumberFormat="1" applyFont="1" applyFill="1" applyBorder="1" applyAlignment="1">
      <alignment horizontal="center"/>
    </xf>
    <xf numFmtId="0" fontId="4" fillId="0" borderId="45" xfId="0" applyFont="1" applyBorder="1" applyAlignment="1">
      <alignment/>
    </xf>
    <xf numFmtId="0" fontId="4" fillId="0" borderId="0" xfId="0" applyFont="1" applyBorder="1" applyAlignment="1">
      <alignment/>
    </xf>
    <xf numFmtId="0" fontId="24" fillId="0" borderId="46" xfId="0" applyFont="1" applyBorder="1" applyAlignment="1">
      <alignment horizontal="center"/>
    </xf>
    <xf numFmtId="44" fontId="84" fillId="4" borderId="46" xfId="0" applyNumberFormat="1" applyFont="1" applyFill="1" applyBorder="1" applyAlignment="1">
      <alignment horizontal="center"/>
    </xf>
    <xf numFmtId="44" fontId="60" fillId="4" borderId="46" xfId="0" applyNumberFormat="1" applyFont="1" applyFill="1" applyBorder="1" applyAlignment="1">
      <alignment horizontal="center"/>
    </xf>
    <xf numFmtId="0" fontId="4" fillId="0" borderId="45" xfId="0" applyFont="1" applyBorder="1" applyAlignment="1">
      <alignment horizontal="center"/>
    </xf>
    <xf numFmtId="171" fontId="4" fillId="0" borderId="47" xfId="0" applyNumberFormat="1" applyFont="1" applyBorder="1" applyAlignment="1">
      <alignment horizontal="center"/>
    </xf>
    <xf numFmtId="44" fontId="84" fillId="0" borderId="48" xfId="0" applyNumberFormat="1" applyFont="1" applyBorder="1" applyAlignment="1">
      <alignment horizontal="center"/>
    </xf>
    <xf numFmtId="0" fontId="23" fillId="0" borderId="49" xfId="0" applyFont="1" applyBorder="1" applyAlignment="1">
      <alignment wrapText="1"/>
    </xf>
    <xf numFmtId="0" fontId="23" fillId="41" borderId="49" xfId="0" applyFont="1" applyFill="1" applyBorder="1" applyAlignment="1">
      <alignment wrapText="1"/>
    </xf>
    <xf numFmtId="0" fontId="23" fillId="42" borderId="49" xfId="0" applyFont="1" applyFill="1" applyBorder="1" applyAlignment="1">
      <alignment wrapText="1"/>
    </xf>
    <xf numFmtId="0" fontId="14" fillId="0" borderId="45" xfId="0" applyFont="1" applyBorder="1" applyAlignment="1">
      <alignment horizontal="right" wrapText="1"/>
    </xf>
    <xf numFmtId="44" fontId="84" fillId="0" borderId="50" xfId="0" applyNumberFormat="1" applyFont="1" applyBorder="1" applyAlignment="1">
      <alignment horizontal="center"/>
    </xf>
    <xf numFmtId="0" fontId="4" fillId="0" borderId="49" xfId="0" applyFont="1" applyBorder="1" applyAlignment="1">
      <alignment horizontal="right"/>
    </xf>
    <xf numFmtId="44" fontId="90" fillId="0" borderId="51" xfId="0" applyNumberFormat="1" applyFont="1" applyBorder="1" applyAlignment="1">
      <alignment horizontal="center"/>
    </xf>
    <xf numFmtId="0" fontId="0" fillId="42" borderId="45" xfId="0" applyFill="1" applyBorder="1" applyAlignment="1">
      <alignment/>
    </xf>
    <xf numFmtId="0" fontId="3" fillId="42" borderId="0" xfId="0" applyFont="1" applyFill="1" applyBorder="1" applyAlignment="1">
      <alignment horizontal="center"/>
    </xf>
    <xf numFmtId="0" fontId="3" fillId="41" borderId="0" xfId="0" applyFont="1" applyFill="1" applyBorder="1" applyAlignment="1">
      <alignment horizontal="center"/>
    </xf>
    <xf numFmtId="0" fontId="84" fillId="0" borderId="47" xfId="0" applyFont="1" applyBorder="1" applyAlignment="1">
      <alignment/>
    </xf>
    <xf numFmtId="0" fontId="3" fillId="0" borderId="45" xfId="0" applyFont="1" applyBorder="1" applyAlignment="1">
      <alignment/>
    </xf>
    <xf numFmtId="171" fontId="0" fillId="0" borderId="0" xfId="0" applyNumberFormat="1" applyBorder="1" applyAlignment="1">
      <alignment/>
    </xf>
    <xf numFmtId="0" fontId="3" fillId="0" borderId="0" xfId="0" applyFont="1" applyBorder="1" applyAlignment="1">
      <alignment/>
    </xf>
    <xf numFmtId="7" fontId="84" fillId="0" borderId="47" xfId="0" applyNumberFormat="1" applyFont="1" applyBorder="1" applyAlignment="1">
      <alignment/>
    </xf>
    <xf numFmtId="0" fontId="23" fillId="0" borderId="52" xfId="0" applyFont="1" applyBorder="1" applyAlignment="1">
      <alignment wrapText="1"/>
    </xf>
    <xf numFmtId="0" fontId="0" fillId="0" borderId="0" xfId="0" applyAlignment="1" applyProtection="1">
      <alignment wrapText="1"/>
      <protection locked="0"/>
    </xf>
    <xf numFmtId="171" fontId="3" fillId="0" borderId="0" xfId="0" applyNumberFormat="1" applyFont="1" applyBorder="1" applyAlignment="1">
      <alignment wrapText="1"/>
    </xf>
    <xf numFmtId="171" fontId="3" fillId="4" borderId="0" xfId="0" applyNumberFormat="1" applyFont="1" applyFill="1" applyBorder="1" applyAlignment="1">
      <alignment wrapText="1"/>
    </xf>
    <xf numFmtId="44" fontId="0" fillId="4" borderId="0" xfId="0" applyNumberFormat="1" applyFill="1" applyAlignment="1">
      <alignment/>
    </xf>
    <xf numFmtId="10" fontId="3" fillId="0" borderId="0" xfId="0" applyNumberFormat="1" applyFont="1" applyAlignment="1">
      <alignment horizontal="right"/>
    </xf>
    <xf numFmtId="44" fontId="0" fillId="0" borderId="53" xfId="0" applyNumberFormat="1" applyBorder="1" applyAlignment="1">
      <alignment/>
    </xf>
    <xf numFmtId="44" fontId="0" fillId="0" borderId="27" xfId="0" applyNumberFormat="1" applyBorder="1" applyAlignment="1">
      <alignment/>
    </xf>
    <xf numFmtId="0" fontId="84" fillId="0" borderId="0" xfId="0" applyFont="1" applyFill="1" applyBorder="1" applyAlignment="1">
      <alignment/>
    </xf>
    <xf numFmtId="171" fontId="24" fillId="0" borderId="0" xfId="0" applyNumberFormat="1" applyFont="1" applyFill="1" applyBorder="1" applyAlignment="1">
      <alignment/>
    </xf>
    <xf numFmtId="9" fontId="84" fillId="0" borderId="0" xfId="0" applyNumberFormat="1" applyFont="1" applyFill="1" applyBorder="1" applyAlignment="1">
      <alignment/>
    </xf>
    <xf numFmtId="171" fontId="84" fillId="0" borderId="0" xfId="0" applyNumberFormat="1" applyFont="1" applyFill="1" applyBorder="1" applyAlignment="1">
      <alignment/>
    </xf>
    <xf numFmtId="171" fontId="84" fillId="0" borderId="0" xfId="0" applyNumberFormat="1" applyFont="1" applyFill="1" applyBorder="1" applyAlignment="1">
      <alignment horizontal="right"/>
    </xf>
    <xf numFmtId="171" fontId="24" fillId="0" borderId="0" xfId="0" applyNumberFormat="1" applyFont="1" applyFill="1" applyBorder="1" applyAlignment="1">
      <alignment horizontal="right" wrapText="1"/>
    </xf>
    <xf numFmtId="171" fontId="84" fillId="0" borderId="0" xfId="0" applyNumberFormat="1" applyFont="1" applyFill="1" applyBorder="1" applyAlignment="1">
      <alignment wrapText="1"/>
    </xf>
    <xf numFmtId="171" fontId="84" fillId="4" borderId="0" xfId="0" applyNumberFormat="1" applyFont="1" applyFill="1" applyBorder="1" applyAlignment="1">
      <alignment/>
    </xf>
    <xf numFmtId="0" fontId="0" fillId="0" borderId="11" xfId="0" applyBorder="1" applyAlignment="1" applyProtection="1">
      <alignment vertical="top" wrapText="1"/>
      <protection locked="0"/>
    </xf>
    <xf numFmtId="0" fontId="0" fillId="0" borderId="0" xfId="0" applyAlignment="1" applyProtection="1">
      <alignment vertical="top" wrapText="1"/>
      <protection locked="0"/>
    </xf>
    <xf numFmtId="0" fontId="0" fillId="0" borderId="26" xfId="0" applyBorder="1" applyAlignment="1">
      <alignment horizontal="center"/>
    </xf>
    <xf numFmtId="44" fontId="60" fillId="4" borderId="31" xfId="0" applyNumberFormat="1" applyFont="1" applyFill="1" applyBorder="1" applyAlignment="1">
      <alignment horizontal="center"/>
    </xf>
    <xf numFmtId="44" fontId="60" fillId="4" borderId="54" xfId="0" applyNumberFormat="1" applyFont="1" applyFill="1" applyBorder="1" applyAlignment="1">
      <alignment horizontal="center"/>
    </xf>
    <xf numFmtId="0" fontId="0" fillId="0" borderId="0" xfId="0" applyAlignment="1" applyProtection="1">
      <alignment wrapText="1"/>
      <protection locked="0"/>
    </xf>
    <xf numFmtId="0" fontId="82" fillId="0" borderId="0" xfId="0" applyFont="1" applyAlignment="1">
      <alignment/>
    </xf>
    <xf numFmtId="0" fontId="0" fillId="4" borderId="0" xfId="0" applyFill="1" applyAlignment="1">
      <alignment/>
    </xf>
    <xf numFmtId="44" fontId="102" fillId="0" borderId="0" xfId="44" applyFont="1" applyFill="1" applyAlignment="1">
      <alignment/>
    </xf>
    <xf numFmtId="44" fontId="97" fillId="0" borderId="0" xfId="44" applyFont="1" applyFill="1" applyAlignment="1">
      <alignment/>
    </xf>
    <xf numFmtId="0" fontId="23" fillId="45" borderId="49" xfId="0" applyFont="1" applyFill="1" applyBorder="1" applyAlignment="1">
      <alignment wrapText="1"/>
    </xf>
    <xf numFmtId="44" fontId="24" fillId="45" borderId="22" xfId="0" applyNumberFormat="1" applyFont="1" applyFill="1" applyBorder="1" applyAlignment="1">
      <alignment wrapText="1"/>
    </xf>
    <xf numFmtId="44" fontId="15" fillId="45" borderId="22" xfId="0" applyNumberFormat="1" applyFont="1" applyFill="1" applyBorder="1" applyAlignment="1">
      <alignment wrapText="1"/>
    </xf>
    <xf numFmtId="44" fontId="24" fillId="45" borderId="22" xfId="0" applyNumberFormat="1" applyFont="1" applyFill="1" applyBorder="1" applyAlignment="1">
      <alignment horizontal="center" wrapText="1"/>
    </xf>
    <xf numFmtId="0" fontId="24" fillId="0" borderId="49" xfId="0" applyFont="1" applyBorder="1" applyAlignment="1">
      <alignment vertical="top" wrapText="1"/>
    </xf>
    <xf numFmtId="0" fontId="3" fillId="46" borderId="0" xfId="0" applyFont="1" applyFill="1" applyBorder="1" applyAlignment="1">
      <alignment horizontal="center"/>
    </xf>
    <xf numFmtId="44" fontId="3" fillId="46" borderId="0" xfId="0" applyNumberFormat="1" applyFont="1" applyFill="1" applyBorder="1" applyAlignment="1">
      <alignment horizontal="left"/>
    </xf>
    <xf numFmtId="171" fontId="0" fillId="0" borderId="0" xfId="0" applyNumberFormat="1" applyBorder="1" applyAlignment="1" applyProtection="1">
      <alignment wrapText="1"/>
      <protection locked="0"/>
    </xf>
    <xf numFmtId="171" fontId="0" fillId="34" borderId="0" xfId="0" applyNumberFormat="1" applyFill="1" applyAlignment="1" applyProtection="1">
      <alignment wrapText="1"/>
      <protection locked="0"/>
    </xf>
    <xf numFmtId="49" fontId="0" fillId="0" borderId="10" xfId="0" applyNumberFormat="1" applyBorder="1" applyAlignment="1" applyProtection="1">
      <alignment horizontal="left" vertical="top" wrapText="1"/>
      <protection locked="0"/>
    </xf>
    <xf numFmtId="0" fontId="82" fillId="0" borderId="12" xfId="0" applyFont="1" applyBorder="1" applyAlignment="1" applyProtection="1">
      <alignment horizontal="left" vertical="top" wrapText="1"/>
      <protection locked="0"/>
    </xf>
    <xf numFmtId="0" fontId="88" fillId="0" borderId="12" xfId="0" applyFont="1" applyBorder="1" applyAlignment="1" applyProtection="1">
      <alignment horizontal="left" vertical="center" wrapText="1"/>
      <protection locked="0"/>
    </xf>
    <xf numFmtId="44" fontId="0" fillId="0" borderId="10" xfId="44" applyFont="1" applyBorder="1" applyAlignment="1" applyProtection="1">
      <alignment vertical="center" wrapText="1"/>
      <protection locked="0"/>
    </xf>
    <xf numFmtId="0" fontId="0" fillId="0" borderId="0" xfId="0" applyAlignment="1" applyProtection="1">
      <alignment wrapText="1"/>
      <protection locked="0"/>
    </xf>
    <xf numFmtId="44" fontId="84" fillId="41" borderId="25" xfId="0" applyNumberFormat="1" applyFont="1" applyFill="1" applyBorder="1" applyAlignment="1">
      <alignment/>
    </xf>
    <xf numFmtId="171" fontId="61" fillId="0" borderId="0" xfId="0" applyNumberFormat="1" applyFont="1" applyFill="1" applyBorder="1" applyAlignment="1">
      <alignment horizontal="left"/>
    </xf>
    <xf numFmtId="44" fontId="0" fillId="46" borderId="0" xfId="0" applyNumberFormat="1" applyFill="1" applyAlignment="1">
      <alignment horizontal="left"/>
    </xf>
    <xf numFmtId="44" fontId="84" fillId="41" borderId="0" xfId="0" applyNumberFormat="1" applyFont="1" applyFill="1" applyBorder="1" applyAlignment="1">
      <alignment horizontal="center"/>
    </xf>
    <xf numFmtId="171" fontId="3" fillId="46" borderId="0" xfId="0" applyNumberFormat="1" applyFont="1" applyFill="1" applyAlignment="1">
      <alignment horizontal="right"/>
    </xf>
    <xf numFmtId="171" fontId="84" fillId="0" borderId="0" xfId="0" applyNumberFormat="1" applyFont="1" applyFill="1" applyBorder="1" applyAlignment="1">
      <alignment/>
    </xf>
    <xf numFmtId="171" fontId="106" fillId="0" borderId="0" xfId="0" applyNumberFormat="1" applyFont="1" applyFill="1" applyBorder="1" applyAlignment="1">
      <alignment/>
    </xf>
    <xf numFmtId="44" fontId="106" fillId="0" borderId="0" xfId="0" applyNumberFormat="1" applyFont="1" applyBorder="1" applyAlignment="1">
      <alignment/>
    </xf>
    <xf numFmtId="44" fontId="106" fillId="0" borderId="0" xfId="0" applyNumberFormat="1" applyFont="1" applyAlignment="1">
      <alignment/>
    </xf>
    <xf numFmtId="44" fontId="107" fillId="0" borderId="0" xfId="0" applyNumberFormat="1" applyFont="1" applyFill="1" applyBorder="1" applyAlignment="1">
      <alignment horizontal="center"/>
    </xf>
    <xf numFmtId="44" fontId="84" fillId="0" borderId="0" xfId="0" applyNumberFormat="1" applyFont="1" applyFill="1" applyBorder="1" applyAlignment="1">
      <alignment horizontal="center"/>
    </xf>
    <xf numFmtId="171" fontId="0" fillId="0" borderId="0" xfId="0" applyNumberFormat="1" applyFont="1" applyFill="1" applyBorder="1" applyAlignment="1">
      <alignment/>
    </xf>
    <xf numFmtId="14" fontId="0" fillId="0" borderId="0" xfId="0" applyNumberFormat="1" applyAlignment="1">
      <alignment horizontal="left"/>
    </xf>
    <xf numFmtId="0" fontId="108" fillId="0" borderId="0" xfId="0" applyFont="1" applyFill="1" applyAlignment="1">
      <alignment/>
    </xf>
    <xf numFmtId="0" fontId="108" fillId="33" borderId="0" xfId="0" applyFont="1" applyFill="1" applyAlignment="1">
      <alignment/>
    </xf>
    <xf numFmtId="0" fontId="109" fillId="33" borderId="0" xfId="0" applyFont="1" applyFill="1" applyAlignment="1">
      <alignment/>
    </xf>
    <xf numFmtId="0" fontId="97" fillId="33" borderId="0" xfId="0" applyFont="1" applyFill="1" applyAlignment="1">
      <alignment/>
    </xf>
    <xf numFmtId="44" fontId="109" fillId="33" borderId="0" xfId="44" applyFont="1" applyFill="1" applyAlignment="1">
      <alignment/>
    </xf>
    <xf numFmtId="0" fontId="97" fillId="33" borderId="26" xfId="0" applyFont="1" applyFill="1" applyBorder="1" applyAlignment="1">
      <alignment horizontal="center"/>
    </xf>
    <xf numFmtId="0" fontId="0" fillId="33" borderId="0" xfId="0" applyFill="1" applyAlignment="1">
      <alignment/>
    </xf>
    <xf numFmtId="44" fontId="3" fillId="33" borderId="0" xfId="44" applyFont="1" applyFill="1" applyAlignment="1">
      <alignment/>
    </xf>
    <xf numFmtId="44" fontId="3" fillId="4" borderId="0" xfId="44" applyFont="1" applyFill="1" applyAlignment="1">
      <alignment/>
    </xf>
    <xf numFmtId="0" fontId="16" fillId="0" borderId="0" xfId="0" applyFont="1" applyAlignment="1">
      <alignment/>
    </xf>
    <xf numFmtId="0" fontId="13" fillId="0" borderId="0" xfId="0" applyFont="1" applyAlignment="1">
      <alignment/>
    </xf>
    <xf numFmtId="0" fontId="0" fillId="0" borderId="55" xfId="0" applyBorder="1" applyAlignment="1">
      <alignment/>
    </xf>
    <xf numFmtId="44" fontId="0" fillId="0" borderId="56" xfId="44" applyBorder="1" applyAlignment="1">
      <alignment/>
    </xf>
    <xf numFmtId="44" fontId="0" fillId="0" borderId="10" xfId="0" applyNumberFormat="1" applyBorder="1" applyAlignment="1" applyProtection="1">
      <alignment wrapText="1"/>
      <protection/>
    </xf>
    <xf numFmtId="44" fontId="110" fillId="0" borderId="0" xfId="0" applyNumberFormat="1" applyFont="1" applyFill="1" applyBorder="1" applyAlignment="1" applyProtection="1">
      <alignment wrapText="1"/>
      <protection/>
    </xf>
    <xf numFmtId="0" fontId="82" fillId="0" borderId="10" xfId="0" applyFont="1" applyBorder="1" applyAlignment="1" applyProtection="1">
      <alignment vertical="top" wrapText="1"/>
      <protection locked="0"/>
    </xf>
    <xf numFmtId="44" fontId="81" fillId="4" borderId="10" xfId="0" applyNumberFormat="1" applyFont="1" applyFill="1" applyBorder="1" applyAlignment="1" applyProtection="1">
      <alignment wrapText="1"/>
      <protection/>
    </xf>
    <xf numFmtId="44" fontId="81" fillId="4" borderId="0" xfId="0" applyNumberFormat="1" applyFont="1" applyFill="1" applyAlignment="1" applyProtection="1">
      <alignment wrapText="1"/>
      <protection/>
    </xf>
    <xf numFmtId="171" fontId="0" fillId="0" borderId="11" xfId="0" applyNumberFormat="1" applyBorder="1" applyAlignment="1" applyProtection="1">
      <alignment wrapText="1"/>
      <protection locked="0"/>
    </xf>
    <xf numFmtId="0" fontId="0" fillId="0" borderId="20" xfId="0" applyBorder="1" applyAlignment="1" applyProtection="1">
      <alignment wrapText="1"/>
      <protection locked="0"/>
    </xf>
    <xf numFmtId="171" fontId="0" fillId="0" borderId="57" xfId="0" applyNumberFormat="1" applyBorder="1" applyAlignment="1" applyProtection="1">
      <alignment wrapText="1"/>
      <protection/>
    </xf>
    <xf numFmtId="0" fontId="23" fillId="0" borderId="0" xfId="0" applyFont="1" applyAlignment="1">
      <alignment/>
    </xf>
    <xf numFmtId="0" fontId="19" fillId="0" borderId="0" xfId="0" applyFont="1" applyAlignment="1">
      <alignment horizontal="right"/>
    </xf>
    <xf numFmtId="44" fontId="19" fillId="0" borderId="0" xfId="0" applyNumberFormat="1" applyFont="1" applyAlignment="1">
      <alignment horizontal="right"/>
    </xf>
    <xf numFmtId="44" fontId="3" fillId="0" borderId="21" xfId="44" applyFont="1" applyBorder="1" applyAlignment="1">
      <alignment horizontal="left"/>
    </xf>
    <xf numFmtId="0" fontId="23" fillId="0" borderId="21" xfId="0" applyFont="1" applyBorder="1" applyAlignment="1">
      <alignment horizontal="left"/>
    </xf>
    <xf numFmtId="9" fontId="3" fillId="0" borderId="0" xfId="44" applyNumberFormat="1" applyFont="1" applyAlignment="1">
      <alignment/>
    </xf>
    <xf numFmtId="44" fontId="23" fillId="0" borderId="0" xfId="0" applyNumberFormat="1" applyFont="1" applyAlignment="1">
      <alignment/>
    </xf>
    <xf numFmtId="44" fontId="3" fillId="0" borderId="0" xfId="44" applyFont="1" applyAlignment="1">
      <alignment horizontal="right"/>
    </xf>
    <xf numFmtId="44" fontId="59" fillId="0" borderId="0" xfId="0" applyNumberFormat="1" applyFont="1" applyAlignment="1">
      <alignment/>
    </xf>
    <xf numFmtId="44" fontId="23" fillId="4" borderId="0" xfId="44" applyFont="1" applyFill="1" applyAlignment="1">
      <alignment/>
    </xf>
    <xf numFmtId="44" fontId="23" fillId="0" borderId="0" xfId="0" applyNumberFormat="1" applyFont="1" applyAlignment="1">
      <alignment horizontal="right"/>
    </xf>
    <xf numFmtId="44" fontId="0" fillId="40" borderId="10" xfId="0" applyNumberFormat="1" applyFill="1" applyBorder="1" applyAlignment="1" applyProtection="1">
      <alignment wrapText="1"/>
      <protection/>
    </xf>
    <xf numFmtId="44" fontId="0" fillId="0" borderId="10" xfId="44" applyFont="1" applyBorder="1" applyAlignment="1" applyProtection="1">
      <alignment wrapText="1"/>
      <protection/>
    </xf>
    <xf numFmtId="171" fontId="0" fillId="34" borderId="0" xfId="0" applyNumberFormat="1" applyFill="1" applyAlignment="1" applyProtection="1">
      <alignment wrapText="1"/>
      <protection/>
    </xf>
    <xf numFmtId="44" fontId="0" fillId="0" borderId="10" xfId="44" applyFont="1" applyBorder="1" applyAlignment="1" applyProtection="1">
      <alignment vertical="center" wrapText="1"/>
      <protection/>
    </xf>
    <xf numFmtId="171" fontId="0" fillId="39" borderId="0" xfId="0" applyNumberFormat="1" applyFill="1" applyBorder="1" applyAlignment="1" applyProtection="1">
      <alignment wrapText="1"/>
      <protection/>
    </xf>
    <xf numFmtId="171" fontId="0" fillId="0" borderId="0" xfId="0" applyNumberFormat="1" applyFill="1" applyBorder="1" applyAlignment="1" applyProtection="1">
      <alignment wrapText="1"/>
      <protection/>
    </xf>
    <xf numFmtId="44" fontId="0" fillId="0" borderId="0" xfId="0" applyNumberFormat="1" applyFont="1" applyBorder="1" applyAlignment="1" applyProtection="1">
      <alignment wrapText="1"/>
      <protection/>
    </xf>
    <xf numFmtId="44" fontId="0" fillId="0" borderId="0" xfId="0" applyNumberFormat="1" applyFont="1" applyAlignment="1" applyProtection="1">
      <alignment wrapText="1"/>
      <protection/>
    </xf>
    <xf numFmtId="44" fontId="0" fillId="0" borderId="58" xfId="0" applyNumberFormat="1" applyBorder="1" applyAlignment="1" applyProtection="1">
      <alignment wrapText="1"/>
      <protection/>
    </xf>
    <xf numFmtId="44" fontId="3" fillId="0" borderId="44" xfId="0" applyNumberFormat="1" applyFont="1" applyFill="1" applyBorder="1" applyAlignment="1">
      <alignment horizontal="center"/>
    </xf>
    <xf numFmtId="0" fontId="4" fillId="0" borderId="45" xfId="0" applyFont="1" applyBorder="1" applyAlignment="1">
      <alignment horizontal="center" vertical="top" wrapText="1"/>
    </xf>
    <xf numFmtId="0" fontId="4" fillId="0" borderId="0" xfId="0" applyFont="1" applyBorder="1" applyAlignment="1">
      <alignment horizontal="center" vertical="top" wrapText="1"/>
    </xf>
    <xf numFmtId="0" fontId="4" fillId="0" borderId="47" xfId="0" applyFont="1" applyBorder="1" applyAlignment="1">
      <alignment horizontal="center" vertical="top" wrapText="1"/>
    </xf>
    <xf numFmtId="171" fontId="3" fillId="0" borderId="0" xfId="0" applyNumberFormat="1" applyFont="1" applyBorder="1" applyAlignment="1">
      <alignment horizontal="center" vertical="top" wrapText="1"/>
    </xf>
    <xf numFmtId="0" fontId="18" fillId="0" borderId="45" xfId="0" applyFont="1" applyBorder="1" applyAlignment="1">
      <alignment horizontal="center"/>
    </xf>
    <xf numFmtId="0" fontId="18" fillId="0" borderId="0" xfId="0" applyFont="1" applyBorder="1" applyAlignment="1">
      <alignment horizontal="center"/>
    </xf>
    <xf numFmtId="0" fontId="18" fillId="0" borderId="47" xfId="0" applyFont="1" applyBorder="1" applyAlignment="1">
      <alignment horizontal="center"/>
    </xf>
    <xf numFmtId="171" fontId="3" fillId="0" borderId="45" xfId="0" applyNumberFormat="1" applyFont="1" applyBorder="1" applyAlignment="1">
      <alignment horizontal="right" wrapText="1"/>
    </xf>
    <xf numFmtId="171" fontId="3" fillId="0" borderId="0" xfId="0" applyNumberFormat="1" applyFont="1" applyBorder="1" applyAlignment="1">
      <alignment horizontal="right" wrapText="1"/>
    </xf>
    <xf numFmtId="171" fontId="3" fillId="0" borderId="47" xfId="0" applyNumberFormat="1" applyFont="1" applyBorder="1" applyAlignment="1">
      <alignment horizontal="right" wrapText="1"/>
    </xf>
    <xf numFmtId="0" fontId="3" fillId="0" borderId="45" xfId="0" applyFont="1" applyBorder="1" applyAlignment="1">
      <alignment horizontal="right" wrapText="1"/>
    </xf>
    <xf numFmtId="0" fontId="3" fillId="0" borderId="0" xfId="0" applyFont="1" applyBorder="1" applyAlignment="1">
      <alignment horizontal="right" wrapText="1"/>
    </xf>
    <xf numFmtId="0" fontId="3" fillId="0" borderId="47" xfId="0" applyFont="1" applyBorder="1" applyAlignment="1">
      <alignment horizontal="right" wrapText="1"/>
    </xf>
    <xf numFmtId="171" fontId="24" fillId="42" borderId="0" xfId="0" applyNumberFormat="1" applyFont="1" applyFill="1" applyBorder="1" applyAlignment="1">
      <alignment horizontal="center" vertical="center"/>
    </xf>
    <xf numFmtId="171" fontId="60" fillId="41" borderId="0" xfId="0" applyNumberFormat="1" applyFont="1" applyFill="1" applyBorder="1" applyAlignment="1">
      <alignment horizontal="center" vertical="center"/>
    </xf>
    <xf numFmtId="171" fontId="82" fillId="0" borderId="0" xfId="0" applyNumberFormat="1" applyFont="1" applyFill="1" applyBorder="1" applyAlignment="1">
      <alignment horizontal="left" vertical="top" wrapText="1"/>
    </xf>
    <xf numFmtId="0" fontId="4" fillId="0" borderId="45" xfId="0" applyFont="1" applyBorder="1" applyAlignment="1">
      <alignment horizontal="right"/>
    </xf>
    <xf numFmtId="0" fontId="4" fillId="0" borderId="0" xfId="0" applyFont="1" applyBorder="1" applyAlignment="1">
      <alignment horizontal="right"/>
    </xf>
    <xf numFmtId="0" fontId="4" fillId="0" borderId="47" xfId="0" applyFont="1" applyBorder="1" applyAlignment="1">
      <alignment horizontal="right"/>
    </xf>
    <xf numFmtId="171" fontId="3" fillId="0" borderId="0" xfId="0" applyNumberFormat="1" applyFont="1" applyBorder="1" applyAlignment="1">
      <alignment horizontal="center"/>
    </xf>
    <xf numFmtId="171" fontId="4" fillId="0" borderId="0" xfId="0" applyNumberFormat="1" applyFont="1" applyBorder="1" applyAlignment="1">
      <alignment horizontal="center"/>
    </xf>
    <xf numFmtId="44" fontId="84" fillId="0" borderId="59" xfId="0" applyNumberFormat="1" applyFont="1" applyBorder="1" applyAlignment="1">
      <alignment horizontal="center" vertical="center"/>
    </xf>
    <xf numFmtId="0" fontId="23" fillId="34" borderId="60" xfId="0" applyFont="1" applyFill="1" applyBorder="1" applyAlignment="1">
      <alignment horizontal="left" wrapText="1"/>
    </xf>
    <xf numFmtId="0" fontId="23" fillId="34" borderId="61" xfId="0" applyFont="1" applyFill="1" applyBorder="1" applyAlignment="1">
      <alignment horizontal="left" wrapText="1"/>
    </xf>
    <xf numFmtId="0" fontId="0" fillId="41" borderId="29" xfId="0" applyFill="1" applyBorder="1" applyAlignment="1">
      <alignment horizontal="left"/>
    </xf>
    <xf numFmtId="0" fontId="23" fillId="0" borderId="0" xfId="0" applyFont="1" applyFill="1" applyAlignment="1">
      <alignment horizontal="right"/>
    </xf>
    <xf numFmtId="0" fontId="23" fillId="0" borderId="0" xfId="0" applyFont="1" applyAlignment="1">
      <alignment horizontal="right"/>
    </xf>
    <xf numFmtId="0" fontId="80" fillId="0" borderId="27" xfId="0" applyFont="1" applyBorder="1" applyAlignment="1">
      <alignment horizontal="right"/>
    </xf>
    <xf numFmtId="44" fontId="13" fillId="0" borderId="0" xfId="44" applyFont="1" applyAlignment="1">
      <alignment horizontal="right"/>
    </xf>
    <xf numFmtId="0" fontId="19" fillId="0" borderId="0" xfId="0" applyFont="1" applyAlignment="1">
      <alignment horizontal="right"/>
    </xf>
    <xf numFmtId="44" fontId="91" fillId="0" borderId="0" xfId="44" applyFont="1" applyAlignment="1">
      <alignment horizontal="center" vertical="top"/>
    </xf>
    <xf numFmtId="0" fontId="0" fillId="0" borderId="26" xfId="0" applyBorder="1" applyAlignment="1">
      <alignment horizontal="center"/>
    </xf>
    <xf numFmtId="0" fontId="0" fillId="0" borderId="0" xfId="0" applyAlignment="1">
      <alignment horizontal="center" vertical="center" wrapText="1"/>
    </xf>
    <xf numFmtId="44" fontId="19" fillId="0" borderId="0" xfId="0" applyNumberFormat="1" applyFont="1" applyAlignment="1">
      <alignment horizontal="center"/>
    </xf>
    <xf numFmtId="0" fontId="19" fillId="0" borderId="0" xfId="0" applyFont="1" applyAlignment="1">
      <alignment horizontal="center"/>
    </xf>
    <xf numFmtId="0" fontId="0" fillId="40" borderId="17" xfId="0" applyFill="1" applyBorder="1" applyAlignment="1" applyProtection="1">
      <alignment horizontal="center" wrapText="1"/>
      <protection locked="0"/>
    </xf>
    <xf numFmtId="0" fontId="0" fillId="0" borderId="0" xfId="0" applyAlignment="1" applyProtection="1">
      <alignment horizontal="center" wrapText="1"/>
      <protection locked="0"/>
    </xf>
    <xf numFmtId="44" fontId="0" fillId="0" borderId="62" xfId="0" applyNumberFormat="1" applyBorder="1" applyAlignment="1" applyProtection="1">
      <alignment horizontal="center" wrapText="1"/>
      <protection/>
    </xf>
    <xf numFmtId="0" fontId="88" fillId="0" borderId="10" xfId="0" applyFont="1" applyBorder="1" applyAlignment="1" applyProtection="1">
      <alignment vertical="center" wrapText="1"/>
      <protection locked="0"/>
    </xf>
    <xf numFmtId="0" fontId="80" fillId="37" borderId="10" xfId="0" applyFont="1" applyFill="1" applyBorder="1" applyAlignment="1" applyProtection="1">
      <alignment horizontal="center" vertical="center" wrapText="1"/>
      <protection/>
    </xf>
    <xf numFmtId="0" fontId="80" fillId="16" borderId="20" xfId="0" applyFont="1" applyFill="1" applyBorder="1" applyAlignment="1" applyProtection="1">
      <alignment horizontal="center" vertical="center" wrapText="1"/>
      <protection/>
    </xf>
    <xf numFmtId="0" fontId="80" fillId="16" borderId="18" xfId="0" applyFont="1" applyFill="1" applyBorder="1" applyAlignment="1" applyProtection="1">
      <alignment horizontal="center" vertical="center" wrapText="1"/>
      <protection/>
    </xf>
    <xf numFmtId="0" fontId="80" fillId="0" borderId="12" xfId="0" applyFont="1" applyBorder="1" applyAlignment="1" applyProtection="1">
      <alignment vertical="center" wrapText="1"/>
      <protection locked="0"/>
    </xf>
    <xf numFmtId="0" fontId="80" fillId="0" borderId="19" xfId="0" applyFont="1" applyBorder="1" applyAlignment="1" applyProtection="1">
      <alignment vertical="center" wrapText="1"/>
      <protection locked="0"/>
    </xf>
    <xf numFmtId="0" fontId="0" fillId="0" borderId="0" xfId="0" applyAlignment="1" applyProtection="1">
      <alignment wrapText="1"/>
      <protection locked="0"/>
    </xf>
    <xf numFmtId="0" fontId="87" fillId="17" borderId="63" xfId="0" applyFont="1" applyFill="1" applyBorder="1" applyAlignment="1" applyProtection="1">
      <alignment horizontal="center" vertical="center" wrapText="1"/>
      <protection/>
    </xf>
    <xf numFmtId="0" fontId="87" fillId="17" borderId="26" xfId="0" applyFont="1" applyFill="1" applyBorder="1" applyAlignment="1" applyProtection="1">
      <alignment horizontal="center" vertical="center" wrapText="1"/>
      <protection/>
    </xf>
    <xf numFmtId="0" fontId="82" fillId="47" borderId="10" xfId="0" applyFont="1" applyFill="1" applyBorder="1" applyAlignment="1" applyProtection="1">
      <alignment horizontal="center" vertical="top" wrapText="1"/>
      <protection/>
    </xf>
    <xf numFmtId="0" fontId="80" fillId="34" borderId="20" xfId="0" applyFont="1" applyFill="1" applyBorder="1" applyAlignment="1" applyProtection="1">
      <alignment horizontal="center" vertical="center" wrapText="1"/>
      <protection/>
    </xf>
    <xf numFmtId="0" fontId="80" fillId="34" borderId="18" xfId="0" applyFont="1" applyFill="1" applyBorder="1" applyAlignment="1" applyProtection="1">
      <alignment horizontal="center" vertical="center" wrapText="1"/>
      <protection/>
    </xf>
    <xf numFmtId="0" fontId="80" fillId="34" borderId="64" xfId="0" applyFont="1" applyFill="1" applyBorder="1" applyAlignment="1" applyProtection="1">
      <alignment horizontal="center" wrapText="1"/>
      <protection/>
    </xf>
    <xf numFmtId="0" fontId="80" fillId="34" borderId="65" xfId="0" applyFont="1" applyFill="1" applyBorder="1" applyAlignment="1" applyProtection="1">
      <alignment horizontal="center" wrapText="1"/>
      <protection/>
    </xf>
    <xf numFmtId="0" fontId="80" fillId="34" borderId="11" xfId="0" applyFont="1" applyFill="1" applyBorder="1" applyAlignment="1" applyProtection="1">
      <alignment horizontal="center" vertical="center" wrapText="1"/>
      <protection/>
    </xf>
    <xf numFmtId="0" fontId="11" fillId="34" borderId="10" xfId="0" applyFont="1" applyFill="1" applyBorder="1" applyAlignment="1">
      <alignment horizontal="center" wrapText="1"/>
    </xf>
    <xf numFmtId="0" fontId="88" fillId="34" borderId="10" xfId="0" applyFont="1" applyFill="1" applyBorder="1" applyAlignment="1">
      <alignment horizontal="center"/>
    </xf>
    <xf numFmtId="44" fontId="0" fillId="0" borderId="0" xfId="0" applyNumberFormat="1" applyAlignment="1" applyProtection="1">
      <alignment horizontal="center" wrapText="1"/>
      <protection/>
    </xf>
    <xf numFmtId="0" fontId="0" fillId="0" borderId="0" xfId="0" applyAlignment="1" applyProtection="1">
      <alignment horizontal="center" wrapText="1"/>
      <protection/>
    </xf>
    <xf numFmtId="0" fontId="82" fillId="0" borderId="0" xfId="0" applyFont="1" applyBorder="1" applyAlignment="1" applyProtection="1">
      <alignment horizontal="center" wrapText="1"/>
      <protection/>
    </xf>
    <xf numFmtId="0" fontId="0" fillId="0" borderId="11"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59" fillId="14" borderId="18" xfId="0" applyFont="1" applyFill="1" applyBorder="1" applyAlignment="1" applyProtection="1">
      <alignment horizontal="center" vertical="center" wrapText="1"/>
      <protection/>
    </xf>
    <xf numFmtId="0" fontId="59" fillId="14" borderId="10" xfId="0" applyFont="1" applyFill="1" applyBorder="1" applyAlignment="1" applyProtection="1">
      <alignment horizontal="center" vertical="center" wrapText="1"/>
      <protection/>
    </xf>
    <xf numFmtId="0" fontId="59" fillId="14" borderId="11" xfId="0" applyFont="1" applyFill="1" applyBorder="1" applyAlignment="1" applyProtection="1">
      <alignment horizontal="center" vertical="center" wrapText="1"/>
      <protection/>
    </xf>
    <xf numFmtId="164" fontId="80" fillId="0" borderId="64" xfId="0" applyNumberFormat="1" applyFont="1" applyBorder="1" applyAlignment="1" applyProtection="1">
      <alignment horizontal="center" wrapText="1"/>
      <protection/>
    </xf>
    <xf numFmtId="164" fontId="80" fillId="0" borderId="66" xfId="0" applyNumberFormat="1" applyFont="1" applyBorder="1" applyAlignment="1" applyProtection="1">
      <alignment horizontal="center" wrapText="1"/>
      <protection/>
    </xf>
    <xf numFmtId="44" fontId="0" fillId="0" borderId="64" xfId="0" applyNumberFormat="1" applyBorder="1" applyAlignment="1" applyProtection="1">
      <alignment horizontal="center" wrapText="1"/>
      <protection/>
    </xf>
    <xf numFmtId="0" fontId="0" fillId="0" borderId="66" xfId="0" applyBorder="1" applyAlignment="1" applyProtection="1">
      <alignment horizontal="center" wrapText="1"/>
      <protection/>
    </xf>
    <xf numFmtId="0" fontId="80" fillId="36" borderId="10" xfId="0" applyFont="1" applyFill="1" applyBorder="1" applyAlignment="1" applyProtection="1">
      <alignment horizontal="center" vertical="top" wrapText="1"/>
      <protection/>
    </xf>
    <xf numFmtId="0" fontId="83" fillId="0" borderId="26" xfId="0" applyFont="1" applyBorder="1" applyAlignment="1" applyProtection="1">
      <alignment horizontal="left" vertical="center" wrapText="1"/>
      <protection locked="0"/>
    </xf>
    <xf numFmtId="0" fontId="2" fillId="36" borderId="12" xfId="0" applyFont="1" applyFill="1" applyBorder="1" applyAlignment="1" applyProtection="1">
      <alignment vertical="center" wrapText="1"/>
      <protection locked="0"/>
    </xf>
    <xf numFmtId="0" fontId="0" fillId="36" borderId="19" xfId="0" applyFont="1" applyFill="1" applyBorder="1" applyAlignment="1" applyProtection="1">
      <alignment vertical="center" wrapText="1"/>
      <protection locked="0"/>
    </xf>
    <xf numFmtId="0" fontId="80" fillId="36" borderId="12" xfId="0" applyFont="1" applyFill="1" applyBorder="1" applyAlignment="1" applyProtection="1">
      <alignment horizontal="left" wrapText="1"/>
      <protection locked="0"/>
    </xf>
    <xf numFmtId="0" fontId="80" fillId="36" borderId="19" xfId="0" applyFont="1" applyFill="1" applyBorder="1" applyAlignment="1" applyProtection="1">
      <alignment horizontal="left" wrapText="1"/>
      <protection locked="0"/>
    </xf>
    <xf numFmtId="0" fontId="111" fillId="0" borderId="0" xfId="0" applyFont="1" applyAlignment="1" applyProtection="1">
      <alignment horizontal="center" vertical="top" wrapText="1"/>
      <protection locked="0"/>
    </xf>
    <xf numFmtId="0" fontId="0" fillId="0" borderId="0" xfId="0" applyAlignment="1">
      <alignment wrapText="1"/>
    </xf>
    <xf numFmtId="0" fontId="112" fillId="0" borderId="12" xfId="0" applyFont="1" applyBorder="1" applyAlignment="1" applyProtection="1">
      <alignment vertical="center" wrapText="1"/>
      <protection locked="0"/>
    </xf>
    <xf numFmtId="0" fontId="112" fillId="0" borderId="19" xfId="0" applyFont="1" applyBorder="1" applyAlignment="1" applyProtection="1">
      <alignment vertical="center" wrapText="1"/>
      <protection locked="0"/>
    </xf>
    <xf numFmtId="0" fontId="10" fillId="0" borderId="12" xfId="0" applyFont="1" applyBorder="1" applyAlignment="1" applyProtection="1">
      <alignment vertical="center" wrapText="1"/>
      <protection locked="0"/>
    </xf>
    <xf numFmtId="0" fontId="3" fillId="0" borderId="0" xfId="0" applyFont="1" applyAlignment="1" applyProtection="1">
      <alignment horizontal="left" wrapText="1"/>
      <protection locked="0"/>
    </xf>
    <xf numFmtId="0" fontId="3" fillId="0" borderId="0" xfId="0" applyFont="1" applyAlignment="1" applyProtection="1">
      <alignment horizontal="center" wrapText="1"/>
      <protection locked="0"/>
    </xf>
    <xf numFmtId="0" fontId="0" fillId="0" borderId="19" xfId="0" applyBorder="1" applyAlignment="1">
      <alignment vertical="center" wrapText="1"/>
    </xf>
    <xf numFmtId="0" fontId="80" fillId="36" borderId="12" xfId="0" applyFont="1" applyFill="1" applyBorder="1" applyAlignment="1" applyProtection="1">
      <alignment horizontal="left" vertical="center" wrapText="1"/>
      <protection locked="0"/>
    </xf>
    <xf numFmtId="0" fontId="80" fillId="36" borderId="19" xfId="0" applyFont="1" applyFill="1" applyBorder="1" applyAlignment="1" applyProtection="1">
      <alignment horizontal="left" vertical="center" wrapText="1"/>
      <protection locked="0"/>
    </xf>
    <xf numFmtId="44" fontId="0" fillId="36" borderId="18" xfId="44" applyFont="1" applyFill="1" applyBorder="1" applyAlignment="1" applyProtection="1">
      <alignment wrapText="1"/>
      <protection locked="0"/>
    </xf>
    <xf numFmtId="0" fontId="80" fillId="16" borderId="11" xfId="0" applyFont="1" applyFill="1" applyBorder="1" applyAlignment="1" applyProtection="1">
      <alignment horizontal="center" vertical="center" wrapText="1"/>
      <protection/>
    </xf>
    <xf numFmtId="0" fontId="80" fillId="33" borderId="10" xfId="0" applyFont="1" applyFill="1" applyBorder="1" applyAlignment="1" applyProtection="1">
      <alignment horizontal="center" vertical="center" wrapText="1"/>
      <protection/>
    </xf>
    <xf numFmtId="0" fontId="87" fillId="17" borderId="12" xfId="0" applyFont="1" applyFill="1" applyBorder="1" applyAlignment="1" applyProtection="1">
      <alignment horizontal="center" vertical="center" wrapText="1"/>
      <protection/>
    </xf>
    <xf numFmtId="0" fontId="87" fillId="17" borderId="17" xfId="0" applyFont="1" applyFill="1" applyBorder="1" applyAlignment="1" applyProtection="1">
      <alignment horizontal="center" vertical="center" wrapText="1"/>
      <protection/>
    </xf>
    <xf numFmtId="44" fontId="0" fillId="0" borderId="0" xfId="0" applyNumberFormat="1" applyAlignment="1" applyProtection="1">
      <alignment wrapText="1"/>
      <protection locked="0"/>
    </xf>
    <xf numFmtId="0" fontId="0" fillId="47" borderId="10" xfId="0" applyFill="1" applyBorder="1" applyAlignment="1" applyProtection="1">
      <alignment horizontal="center" wrapText="1"/>
      <protection/>
    </xf>
    <xf numFmtId="0" fontId="88" fillId="0" borderId="11" xfId="0" applyFont="1" applyBorder="1" applyAlignment="1" applyProtection="1">
      <alignment horizontal="center" vertical="top" wrapText="1"/>
      <protection locked="0"/>
    </xf>
    <xf numFmtId="0" fontId="88" fillId="0" borderId="18" xfId="0" applyFont="1"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0" fillId="0" borderId="12" xfId="0" applyBorder="1" applyAlignment="1" applyProtection="1">
      <alignment horizontal="center" wrapText="1"/>
      <protection locked="0"/>
    </xf>
    <xf numFmtId="0" fontId="0" fillId="0" borderId="17"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80" fillId="0" borderId="10" xfId="0" applyFont="1" applyBorder="1" applyAlignment="1" applyProtection="1">
      <alignment horizontal="center" wrapText="1"/>
      <protection/>
    </xf>
    <xf numFmtId="0" fontId="9" fillId="0" borderId="0" xfId="0" applyFont="1" applyAlignment="1">
      <alignment wrapText="1"/>
    </xf>
    <xf numFmtId="0" fontId="88" fillId="0" borderId="0" xfId="0" applyFont="1" applyAlignment="1">
      <alignment wrapText="1"/>
    </xf>
    <xf numFmtId="0" fontId="0" fillId="0" borderId="26" xfId="0" applyBorder="1" applyAlignment="1">
      <alignment horizontal="left" vertical="center"/>
    </xf>
    <xf numFmtId="0" fontId="82" fillId="9" borderId="14" xfId="0" applyFont="1" applyFill="1" applyBorder="1" applyAlignment="1">
      <alignment horizontal="left" vertical="center" wrapText="1"/>
    </xf>
    <xf numFmtId="0" fontId="82" fillId="9" borderId="67" xfId="0" applyFont="1" applyFill="1" applyBorder="1" applyAlignment="1">
      <alignment horizontal="left" vertical="center" wrapText="1"/>
    </xf>
    <xf numFmtId="0" fontId="82" fillId="9" borderId="68" xfId="0" applyFont="1" applyFill="1" applyBorder="1" applyAlignment="1">
      <alignment horizontal="left" vertical="center" wrapText="1"/>
    </xf>
    <xf numFmtId="0" fontId="82" fillId="9" borderId="69" xfId="0" applyFont="1" applyFill="1" applyBorder="1" applyAlignment="1">
      <alignment horizontal="left" vertical="center" wrapText="1"/>
    </xf>
    <xf numFmtId="0" fontId="82" fillId="9" borderId="63" xfId="0" applyFont="1" applyFill="1" applyBorder="1" applyAlignment="1">
      <alignment horizontal="left" vertical="center" wrapText="1"/>
    </xf>
    <xf numFmtId="0" fontId="82" fillId="9" borderId="70" xfId="0" applyFont="1" applyFill="1" applyBorder="1" applyAlignment="1">
      <alignment horizontal="left" vertical="center" wrapText="1"/>
    </xf>
    <xf numFmtId="0" fontId="0" fillId="0" borderId="17" xfId="0"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18</xdr:row>
      <xdr:rowOff>66675</xdr:rowOff>
    </xdr:from>
    <xdr:to>
      <xdr:col>9</xdr:col>
      <xdr:colOff>66675</xdr:colOff>
      <xdr:row>25</xdr:row>
      <xdr:rowOff>19050</xdr:rowOff>
    </xdr:to>
    <xdr:sp>
      <xdr:nvSpPr>
        <xdr:cNvPr id="1" name="Elbow Connector 7"/>
        <xdr:cNvSpPr>
          <a:spLocks/>
        </xdr:cNvSpPr>
      </xdr:nvSpPr>
      <xdr:spPr>
        <a:xfrm rot="16200000" flipH="1">
          <a:off x="8582025" y="5695950"/>
          <a:ext cx="1571625" cy="2066925"/>
        </a:xfrm>
        <a:prstGeom prst="bentConnector3">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U41"/>
  <sheetViews>
    <sheetView zoomScalePageLayoutView="0" workbookViewId="0" topLeftCell="A19">
      <selection activeCell="H42" sqref="H42"/>
    </sheetView>
  </sheetViews>
  <sheetFormatPr defaultColWidth="9.140625" defaultRowHeight="15"/>
  <cols>
    <col min="1" max="1" width="32.140625" style="0" customWidth="1"/>
    <col min="2" max="2" width="16.7109375" style="0" customWidth="1"/>
    <col min="3" max="3" width="17.28125" style="0" customWidth="1"/>
    <col min="4" max="4" width="7.28125" style="0" customWidth="1"/>
    <col min="5" max="5" width="16.7109375" style="0" customWidth="1"/>
    <col min="6" max="6" width="19.57421875" style="0" customWidth="1"/>
    <col min="7" max="7" width="19.00390625" style="0" customWidth="1"/>
    <col min="8" max="8" width="18.421875" style="0" customWidth="1"/>
    <col min="9" max="9" width="19.7109375" style="0" customWidth="1"/>
    <col min="10" max="10" width="20.7109375" style="0" customWidth="1"/>
    <col min="11" max="11" width="15.421875" style="0" customWidth="1"/>
    <col min="12" max="12" width="26.00390625" style="0" customWidth="1"/>
    <col min="13" max="13" width="13.140625" style="0" customWidth="1"/>
    <col min="14" max="14" width="13.7109375" style="0" customWidth="1"/>
    <col min="15" max="15" width="15.140625" style="0" customWidth="1"/>
    <col min="16" max="16" width="11.57421875" style="0" customWidth="1"/>
    <col min="17" max="17" width="14.421875" style="0" customWidth="1"/>
    <col min="18" max="18" width="14.140625" style="0" customWidth="1"/>
    <col min="19" max="19" width="12.28125" style="0" customWidth="1"/>
    <col min="20" max="20" width="12.140625" style="0" customWidth="1"/>
    <col min="21" max="21" width="12.00390625" style="0" customWidth="1"/>
  </cols>
  <sheetData>
    <row r="1" spans="1:12" ht="14.25">
      <c r="A1" s="287" t="s">
        <v>145</v>
      </c>
      <c r="B1" s="288"/>
      <c r="C1" s="289"/>
      <c r="D1" s="289"/>
      <c r="E1" s="253"/>
      <c r="F1" s="253"/>
      <c r="G1" s="253"/>
      <c r="H1" s="253"/>
      <c r="I1" s="253"/>
      <c r="J1" s="254"/>
      <c r="K1" s="148"/>
      <c r="L1" s="119"/>
    </row>
    <row r="2" spans="1:15" ht="14.25" customHeight="1">
      <c r="A2" s="411" t="s">
        <v>178</v>
      </c>
      <c r="B2" s="412"/>
      <c r="C2" s="412"/>
      <c r="D2" s="413"/>
      <c r="E2" s="273">
        <v>0.05</v>
      </c>
      <c r="F2" s="274" t="s">
        <v>146</v>
      </c>
      <c r="G2" s="275">
        <v>0.05</v>
      </c>
      <c r="H2" s="276" t="s">
        <v>147</v>
      </c>
      <c r="I2" s="276" t="s">
        <v>148</v>
      </c>
      <c r="J2" s="255" t="s">
        <v>149</v>
      </c>
      <c r="K2" s="128"/>
      <c r="L2" s="414" t="s">
        <v>186</v>
      </c>
      <c r="M2" s="119"/>
      <c r="O2" s="120" t="s">
        <v>150</v>
      </c>
    </row>
    <row r="3" spans="1:15" ht="14.25">
      <c r="A3" s="411"/>
      <c r="B3" s="412"/>
      <c r="C3" s="412"/>
      <c r="D3" s="413"/>
      <c r="E3" s="274" t="s">
        <v>151</v>
      </c>
      <c r="F3" s="274" t="s">
        <v>152</v>
      </c>
      <c r="G3" s="276" t="s">
        <v>153</v>
      </c>
      <c r="H3" s="276" t="s">
        <v>154</v>
      </c>
      <c r="I3" s="276" t="s">
        <v>155</v>
      </c>
      <c r="J3" s="255" t="s">
        <v>156</v>
      </c>
      <c r="K3" s="128"/>
      <c r="L3" s="414"/>
      <c r="M3" s="121"/>
      <c r="N3" t="s">
        <v>157</v>
      </c>
      <c r="O3" s="120" t="s">
        <v>158</v>
      </c>
    </row>
    <row r="4" spans="1:15" ht="14.25">
      <c r="A4" s="411"/>
      <c r="B4" s="412"/>
      <c r="C4" s="412"/>
      <c r="D4" s="413"/>
      <c r="E4" s="274" t="s">
        <v>159</v>
      </c>
      <c r="F4" s="274" t="s">
        <v>155</v>
      </c>
      <c r="G4" s="276" t="s">
        <v>159</v>
      </c>
      <c r="H4" s="276" t="s">
        <v>153</v>
      </c>
      <c r="I4" s="276" t="s">
        <v>153</v>
      </c>
      <c r="J4" s="255"/>
      <c r="K4" s="128"/>
      <c r="L4" s="414"/>
      <c r="M4" s="257" t="s">
        <v>124</v>
      </c>
      <c r="N4" s="258">
        <f>SUM(E10+F10)</f>
        <v>113453</v>
      </c>
      <c r="O4" s="258">
        <f>SUM(E6+F6)</f>
        <v>130112.88</v>
      </c>
    </row>
    <row r="5" spans="1:15" ht="21" thickBot="1">
      <c r="A5" s="415" t="s">
        <v>262</v>
      </c>
      <c r="B5" s="416"/>
      <c r="C5" s="416"/>
      <c r="D5" s="417"/>
      <c r="E5" s="277"/>
      <c r="F5" s="277"/>
      <c r="G5" s="277"/>
      <c r="H5" s="277"/>
      <c r="I5" s="277"/>
      <c r="J5" s="256"/>
      <c r="K5" s="251"/>
      <c r="L5" s="414"/>
      <c r="M5" s="259" t="s">
        <v>123</v>
      </c>
      <c r="N5" s="260">
        <f>SUM(G10+H10+I10)</f>
        <v>492840</v>
      </c>
      <c r="O5" s="260">
        <f>SUM(G6+H6+I6)</f>
        <v>568577.22</v>
      </c>
    </row>
    <row r="6" spans="1:16" ht="15.75" thickTop="1">
      <c r="A6" s="290" t="s">
        <v>188</v>
      </c>
      <c r="B6" s="291"/>
      <c r="C6" s="252"/>
      <c r="D6" s="252"/>
      <c r="E6" s="335">
        <f>SUM(E10+E8+E9)</f>
        <v>7550.44</v>
      </c>
      <c r="F6" s="335">
        <f>SUM(F10+F8+F9)</f>
        <v>122562.44</v>
      </c>
      <c r="G6" s="335">
        <f>SUM(G10+G8+G9)</f>
        <v>25184.55</v>
      </c>
      <c r="H6" s="335">
        <f>SUM(H10+H8+H9)</f>
        <v>58177.560000000005</v>
      </c>
      <c r="I6" s="336">
        <f>SUM(I10+I8+I9)</f>
        <v>485215.11</v>
      </c>
      <c r="J6" s="297">
        <f>SUM(E6:I6)</f>
        <v>698690.1</v>
      </c>
      <c r="K6" t="s">
        <v>124</v>
      </c>
      <c r="L6" s="93">
        <f>E6+F6</f>
        <v>130112.88</v>
      </c>
      <c r="M6" s="261" t="s">
        <v>156</v>
      </c>
      <c r="N6" s="262">
        <f>SUM(N4:N5)</f>
        <v>606293</v>
      </c>
      <c r="O6" s="262">
        <f>SUM(O4:O5)</f>
        <v>698690.1</v>
      </c>
      <c r="P6" s="133"/>
    </row>
    <row r="7" spans="1:14" ht="9.75" customHeight="1">
      <c r="A7" s="293"/>
      <c r="B7" s="294"/>
      <c r="C7" s="294"/>
      <c r="D7" s="294"/>
      <c r="E7" s="278"/>
      <c r="F7" s="279"/>
      <c r="G7" s="279"/>
      <c r="H7" s="279"/>
      <c r="I7" s="279"/>
      <c r="J7" s="295"/>
      <c r="K7" t="s">
        <v>123</v>
      </c>
      <c r="L7" s="93">
        <f>G6+H6+I6</f>
        <v>568577.22</v>
      </c>
      <c r="M7" s="410" t="s">
        <v>273</v>
      </c>
      <c r="N7" s="410"/>
    </row>
    <row r="8" spans="1:19" ht="14.25" customHeight="1">
      <c r="A8" s="418" t="s">
        <v>281</v>
      </c>
      <c r="B8" s="419"/>
      <c r="C8" s="419"/>
      <c r="D8" s="420"/>
      <c r="E8" s="282">
        <v>1877.79</v>
      </c>
      <c r="F8" s="282">
        <v>4329.87</v>
      </c>
      <c r="G8" s="283">
        <v>542.55</v>
      </c>
      <c r="H8" s="283">
        <v>350.48</v>
      </c>
      <c r="I8" s="284">
        <v>29385.38</v>
      </c>
      <c r="J8" s="292">
        <f>SUM(E8:I8)</f>
        <v>36486.07</v>
      </c>
      <c r="M8" s="347" t="s">
        <v>124</v>
      </c>
      <c r="N8" s="360" t="s">
        <v>261</v>
      </c>
      <c r="O8" s="123"/>
      <c r="P8" s="123"/>
      <c r="R8" s="93">
        <v>43832.17</v>
      </c>
      <c r="S8" s="124" t="s">
        <v>15</v>
      </c>
    </row>
    <row r="9" spans="1:19" ht="15" customHeight="1" thickBot="1">
      <c r="A9" s="421" t="s">
        <v>189</v>
      </c>
      <c r="B9" s="422"/>
      <c r="C9" s="422"/>
      <c r="D9" s="423"/>
      <c r="E9" s="285">
        <v>0</v>
      </c>
      <c r="F9" s="285">
        <v>10452.22</v>
      </c>
      <c r="G9" s="285">
        <v>0</v>
      </c>
      <c r="H9" s="285">
        <v>823.08</v>
      </c>
      <c r="I9" s="286">
        <v>44635.73</v>
      </c>
      <c r="J9" s="296">
        <f>SUM(E9:I9)</f>
        <v>55911.03</v>
      </c>
      <c r="K9" s="365">
        <f>G9+H9+I9</f>
        <v>45458.810000000005</v>
      </c>
      <c r="L9" s="318" t="s">
        <v>151</v>
      </c>
      <c r="M9" s="348">
        <v>20743.4</v>
      </c>
      <c r="N9" s="358">
        <v>96235.2</v>
      </c>
      <c r="R9" s="93">
        <v>33192.43</v>
      </c>
      <c r="S9" s="124" t="s">
        <v>239</v>
      </c>
    </row>
    <row r="10" spans="1:18" ht="15.75" thickTop="1">
      <c r="A10" s="427" t="s">
        <v>187</v>
      </c>
      <c r="B10" s="428"/>
      <c r="C10" s="428"/>
      <c r="D10" s="429"/>
      <c r="E10" s="280">
        <v>5672.65</v>
      </c>
      <c r="F10" s="280">
        <v>107780.35</v>
      </c>
      <c r="G10" s="280">
        <v>24642</v>
      </c>
      <c r="H10" s="280">
        <v>57004</v>
      </c>
      <c r="I10" s="281">
        <v>411194</v>
      </c>
      <c r="J10" s="297">
        <f>SUM(E10:I10)</f>
        <v>606293</v>
      </c>
      <c r="K10" s="263"/>
      <c r="L10" s="319">
        <f>SUM(E10+F10)</f>
        <v>113453</v>
      </c>
      <c r="M10" s="320">
        <f>SUM(G10+H10+I10)</f>
        <v>492840</v>
      </c>
      <c r="O10" s="125"/>
      <c r="P10" s="125"/>
      <c r="Q10" s="129"/>
      <c r="R10" s="323">
        <f>SUM(R8:R9)</f>
        <v>77024.6</v>
      </c>
    </row>
    <row r="11" spans="1:17" ht="14.25">
      <c r="A11" s="298"/>
      <c r="B11" s="272" t="s">
        <v>176</v>
      </c>
      <c r="C11" s="271" t="s">
        <v>177</v>
      </c>
      <c r="D11" s="128"/>
      <c r="E11" s="430" t="s">
        <v>235</v>
      </c>
      <c r="F11" s="431"/>
      <c r="G11" s="431"/>
      <c r="H11" s="431"/>
      <c r="I11" s="431"/>
      <c r="J11" s="299"/>
      <c r="K11" s="264"/>
      <c r="L11" s="318"/>
      <c r="O11" s="125"/>
      <c r="P11" s="125"/>
      <c r="Q11" s="125"/>
    </row>
    <row r="12" spans="1:18" ht="15">
      <c r="A12" s="316" t="s">
        <v>160</v>
      </c>
      <c r="B12" s="265">
        <v>42664.55</v>
      </c>
      <c r="C12" s="265">
        <v>43832.17</v>
      </c>
      <c r="D12" s="266"/>
      <c r="E12" s="267">
        <v>2601.73</v>
      </c>
      <c r="F12" s="268"/>
      <c r="G12" s="269">
        <v>6133.03</v>
      </c>
      <c r="H12" s="269">
        <v>28052.59</v>
      </c>
      <c r="I12" s="270">
        <v>6574.83</v>
      </c>
      <c r="J12" s="300">
        <f aca="true" t="shared" si="0" ref="J12:J32">SUM(E12:I12)</f>
        <v>43362.18</v>
      </c>
      <c r="K12" s="150">
        <f>G12+H12+I12</f>
        <v>40760.450000000004</v>
      </c>
      <c r="L12" s="239"/>
      <c r="M12" s="432">
        <f>SUM(J12:J13)</f>
        <v>77024.61</v>
      </c>
      <c r="N12" s="240"/>
      <c r="O12" s="125" t="s">
        <v>236</v>
      </c>
      <c r="P12" s="125" t="s">
        <v>17</v>
      </c>
      <c r="Q12" s="125" t="s">
        <v>237</v>
      </c>
      <c r="R12" s="125" t="s">
        <v>238</v>
      </c>
    </row>
    <row r="13" spans="1:19" ht="15">
      <c r="A13" s="301" t="s">
        <v>161</v>
      </c>
      <c r="B13" s="230">
        <v>31185.17</v>
      </c>
      <c r="C13" s="230">
        <v>33192.43</v>
      </c>
      <c r="D13" s="136"/>
      <c r="E13" s="221">
        <v>2019.75</v>
      </c>
      <c r="F13" s="249"/>
      <c r="G13" s="137">
        <v>5420.66</v>
      </c>
      <c r="H13" s="137">
        <v>21243.16</v>
      </c>
      <c r="I13" s="146">
        <v>4978.86</v>
      </c>
      <c r="J13" s="300">
        <f t="shared" si="0"/>
        <v>33662.43</v>
      </c>
      <c r="K13" s="150">
        <f>G13+H13+I13</f>
        <v>31642.68</v>
      </c>
      <c r="L13" s="241"/>
      <c r="M13" s="432"/>
      <c r="N13" s="240"/>
      <c r="O13" s="321">
        <v>0.06</v>
      </c>
      <c r="P13" s="84">
        <v>0.15</v>
      </c>
      <c r="Q13" s="84">
        <v>0.64</v>
      </c>
      <c r="R13" s="84">
        <v>0.15</v>
      </c>
      <c r="S13" s="84">
        <f>SUM(O13:R13)</f>
        <v>1</v>
      </c>
    </row>
    <row r="14" spans="1:21" ht="15">
      <c r="A14" s="301"/>
      <c r="B14" s="230"/>
      <c r="C14" s="233"/>
      <c r="D14" s="136"/>
      <c r="E14" s="220"/>
      <c r="F14" s="250"/>
      <c r="G14" s="137"/>
      <c r="H14" s="137"/>
      <c r="I14" s="356"/>
      <c r="J14" s="300">
        <f>SUM(E14:I14)</f>
        <v>0</v>
      </c>
      <c r="K14" s="366"/>
      <c r="L14" s="357"/>
      <c r="M14" s="324"/>
      <c r="N14" s="325"/>
      <c r="O14" s="321"/>
      <c r="P14" s="84"/>
      <c r="Q14" s="84"/>
      <c r="R14" s="84"/>
      <c r="S14" s="65"/>
      <c r="U14" s="124" t="s">
        <v>153</v>
      </c>
    </row>
    <row r="15" spans="1:21" ht="27" customHeight="1">
      <c r="A15" s="346" t="s">
        <v>259</v>
      </c>
      <c r="B15" s="230">
        <v>2488.98</v>
      </c>
      <c r="C15" s="230">
        <v>3500</v>
      </c>
      <c r="D15" s="136"/>
      <c r="E15" s="221">
        <v>395.91</v>
      </c>
      <c r="F15" s="249"/>
      <c r="G15" s="137">
        <v>2822.57</v>
      </c>
      <c r="H15" s="137">
        <v>639.65</v>
      </c>
      <c r="I15" s="146"/>
      <c r="J15" s="300">
        <f t="shared" si="0"/>
        <v>3858.13</v>
      </c>
      <c r="K15" s="359">
        <f>G15+H15</f>
        <v>3462.2200000000003</v>
      </c>
      <c r="L15" s="242"/>
      <c r="M15" s="134"/>
      <c r="N15" s="134"/>
      <c r="O15" s="93">
        <v>2601.73</v>
      </c>
      <c r="P15" s="93">
        <v>6133.03</v>
      </c>
      <c r="Q15" s="93">
        <f>R8*Q13</f>
        <v>28052.588799999998</v>
      </c>
      <c r="R15" s="93">
        <f>R8*R13</f>
        <v>6574.8255</v>
      </c>
      <c r="S15" s="93">
        <f>SUM(O15:R15)</f>
        <v>43362.1743</v>
      </c>
      <c r="T15" s="124" t="s">
        <v>15</v>
      </c>
      <c r="U15" s="126">
        <f>SUM(P15+Q15+R15)</f>
        <v>40760.444299999996</v>
      </c>
    </row>
    <row r="16" spans="1:21" ht="15.75" thickBot="1">
      <c r="A16" s="301" t="s">
        <v>162</v>
      </c>
      <c r="B16" s="230">
        <v>7977</v>
      </c>
      <c r="C16" s="230">
        <v>8160</v>
      </c>
      <c r="D16" s="136"/>
      <c r="E16" s="221">
        <v>489.6</v>
      </c>
      <c r="F16" s="249"/>
      <c r="G16" s="137">
        <v>7670.4</v>
      </c>
      <c r="H16" s="137"/>
      <c r="I16" s="146"/>
      <c r="J16" s="300">
        <f t="shared" si="0"/>
        <v>8160</v>
      </c>
      <c r="K16" s="150"/>
      <c r="L16" s="244"/>
      <c r="M16" s="134"/>
      <c r="N16" s="243"/>
      <c r="O16" s="93">
        <v>1991.55</v>
      </c>
      <c r="P16" s="93">
        <f>R9*P13</f>
        <v>4978.8645</v>
      </c>
      <c r="Q16" s="93">
        <f>R9*Q13</f>
        <v>21243.1552</v>
      </c>
      <c r="R16" s="93">
        <f>R9*R13</f>
        <v>4978.8645</v>
      </c>
      <c r="S16" s="93">
        <f>SUM(O16:R16)</f>
        <v>33192.4342</v>
      </c>
      <c r="T16" s="124" t="s">
        <v>239</v>
      </c>
      <c r="U16" s="93">
        <f>SUM(P16+Q16+R16)</f>
        <v>31200.8842</v>
      </c>
    </row>
    <row r="17" spans="1:19" ht="15.75" thickTop="1">
      <c r="A17" s="301" t="s">
        <v>282</v>
      </c>
      <c r="B17" s="230">
        <v>150</v>
      </c>
      <c r="C17" s="230">
        <v>263</v>
      </c>
      <c r="D17" s="136"/>
      <c r="E17" s="221">
        <v>15.78</v>
      </c>
      <c r="F17" s="249"/>
      <c r="G17" s="137">
        <v>247.22</v>
      </c>
      <c r="H17" s="137"/>
      <c r="I17" s="146"/>
      <c r="J17" s="300">
        <f t="shared" si="0"/>
        <v>263</v>
      </c>
      <c r="K17" s="150"/>
      <c r="L17" s="244"/>
      <c r="M17" s="245"/>
      <c r="N17" s="246"/>
      <c r="O17" s="323">
        <f>SUM(O15+O16)</f>
        <v>4593.28</v>
      </c>
      <c r="P17" s="322">
        <f>SUM(P15+P16)</f>
        <v>11111.894499999999</v>
      </c>
      <c r="Q17" s="322">
        <f>SUM(Q15+Q16)</f>
        <v>49295.744</v>
      </c>
      <c r="R17" s="322">
        <f>SUM(R15:R16)</f>
        <v>11553.689999999999</v>
      </c>
      <c r="S17" s="322">
        <f>SUM(O17:R17)</f>
        <v>76554.6085</v>
      </c>
    </row>
    <row r="18" spans="1:19" ht="15">
      <c r="A18" s="301" t="s">
        <v>163</v>
      </c>
      <c r="B18" s="230">
        <v>1800</v>
      </c>
      <c r="C18" s="231">
        <v>1895</v>
      </c>
      <c r="D18" s="136"/>
      <c r="E18" s="221">
        <v>113.7</v>
      </c>
      <c r="F18" s="249"/>
      <c r="G18" s="137">
        <v>1781.3</v>
      </c>
      <c r="H18" s="137"/>
      <c r="I18" s="146"/>
      <c r="J18" s="300">
        <f t="shared" si="0"/>
        <v>1895</v>
      </c>
      <c r="K18" s="150"/>
      <c r="L18" s="247"/>
      <c r="M18" s="245"/>
      <c r="N18" s="238"/>
      <c r="O18" s="362">
        <v>28.2</v>
      </c>
      <c r="P18" s="363">
        <v>441.8</v>
      </c>
      <c r="Q18" s="132"/>
      <c r="R18" s="131"/>
      <c r="S18" s="93">
        <v>470</v>
      </c>
    </row>
    <row r="19" spans="1:19" ht="15">
      <c r="A19" s="301" t="s">
        <v>164</v>
      </c>
      <c r="B19" s="230">
        <v>492</v>
      </c>
      <c r="C19" s="232">
        <v>603</v>
      </c>
      <c r="D19" s="139"/>
      <c r="E19" s="221">
        <v>36.18</v>
      </c>
      <c r="F19" s="249"/>
      <c r="G19" s="137">
        <v>566.82</v>
      </c>
      <c r="H19" s="137"/>
      <c r="I19" s="146"/>
      <c r="J19" s="300">
        <f t="shared" si="0"/>
        <v>603</v>
      </c>
      <c r="K19" s="150"/>
      <c r="L19" s="361"/>
      <c r="M19" s="361"/>
      <c r="N19" s="361"/>
      <c r="O19" s="364">
        <f>O15+O18</f>
        <v>2629.93</v>
      </c>
      <c r="P19" s="364">
        <f>P15+P18</f>
        <v>6574.83</v>
      </c>
      <c r="S19" s="93">
        <f>SUM(S17:S18)</f>
        <v>77024.6085</v>
      </c>
    </row>
    <row r="20" spans="1:17" ht="28.5">
      <c r="A20" s="302" t="s">
        <v>165</v>
      </c>
      <c r="B20" s="234">
        <v>145744</v>
      </c>
      <c r="C20" s="235">
        <v>152443</v>
      </c>
      <c r="D20" s="136"/>
      <c r="E20" s="250"/>
      <c r="F20" s="250"/>
      <c r="G20" s="137"/>
      <c r="H20" s="137"/>
      <c r="I20" s="146">
        <v>152443</v>
      </c>
      <c r="J20" s="300">
        <f t="shared" si="0"/>
        <v>152443</v>
      </c>
      <c r="K20" s="150">
        <f>SUM(C20-B20)</f>
        <v>6699</v>
      </c>
      <c r="L20" s="338" t="s">
        <v>240</v>
      </c>
      <c r="M20" s="326"/>
      <c r="N20" s="339" t="s">
        <v>245</v>
      </c>
      <c r="O20" s="367">
        <f>O16+O18</f>
        <v>2019.75</v>
      </c>
      <c r="P20" s="93">
        <f>P16+P18</f>
        <v>5420.6645</v>
      </c>
      <c r="Q20" s="149"/>
    </row>
    <row r="21" spans="1:17" ht="28.5">
      <c r="A21" s="302" t="s">
        <v>166</v>
      </c>
      <c r="B21" s="234">
        <v>124927</v>
      </c>
      <c r="C21" s="234">
        <v>170633</v>
      </c>
      <c r="D21" s="136"/>
      <c r="E21" s="250"/>
      <c r="F21" s="250"/>
      <c r="G21" s="137"/>
      <c r="H21" s="137">
        <v>1891.68</v>
      </c>
      <c r="I21" s="146">
        <v>128657.04</v>
      </c>
      <c r="J21" s="300">
        <f t="shared" si="0"/>
        <v>130548.71999999999</v>
      </c>
      <c r="K21" s="150">
        <f>SUM(C21-B21)</f>
        <v>45706</v>
      </c>
      <c r="L21" s="13" t="s">
        <v>258</v>
      </c>
      <c r="M21" s="327">
        <v>5621.72</v>
      </c>
      <c r="N21" s="93">
        <v>130548.72</v>
      </c>
      <c r="O21" s="327"/>
      <c r="Q21" s="149"/>
    </row>
    <row r="22" spans="1:17" ht="28.5">
      <c r="A22" s="302" t="s">
        <v>167</v>
      </c>
      <c r="B22" s="234">
        <v>73560</v>
      </c>
      <c r="C22" s="234">
        <v>75715</v>
      </c>
      <c r="D22" s="136"/>
      <c r="E22" s="250"/>
      <c r="F22" s="250"/>
      <c r="G22" s="137"/>
      <c r="H22" s="137">
        <v>750</v>
      </c>
      <c r="I22" s="146">
        <v>74965</v>
      </c>
      <c r="J22" s="300">
        <f t="shared" si="0"/>
        <v>75715</v>
      </c>
      <c r="K22" s="150">
        <f>SUM(C22-B22)</f>
        <v>2155</v>
      </c>
      <c r="L22" s="338" t="s">
        <v>244</v>
      </c>
      <c r="M22" s="326"/>
      <c r="N22" s="331">
        <f>I20+I21+I22</f>
        <v>356065.04</v>
      </c>
      <c r="O22" s="327"/>
      <c r="Q22" s="149"/>
    </row>
    <row r="23" spans="1:17" ht="15">
      <c r="A23" s="302" t="s">
        <v>168</v>
      </c>
      <c r="B23" s="234">
        <v>64400</v>
      </c>
      <c r="C23" s="234">
        <v>70000</v>
      </c>
      <c r="D23" s="136"/>
      <c r="E23" s="250"/>
      <c r="F23" s="250"/>
      <c r="G23" s="137"/>
      <c r="H23" s="137"/>
      <c r="I23" s="146">
        <v>70000</v>
      </c>
      <c r="J23" s="300">
        <f t="shared" si="0"/>
        <v>70000</v>
      </c>
      <c r="K23" s="150">
        <f aca="true" t="shared" si="1" ref="K23:K31">SUM(C23-B23)</f>
        <v>5600</v>
      </c>
      <c r="L23" s="328"/>
      <c r="M23" s="326"/>
      <c r="N23" s="327"/>
      <c r="O23" s="327"/>
      <c r="P23" s="134"/>
      <c r="Q23" s="149"/>
    </row>
    <row r="24" spans="1:17" ht="18.75" customHeight="1">
      <c r="A24" s="302" t="s">
        <v>169</v>
      </c>
      <c r="B24" s="234">
        <v>7161</v>
      </c>
      <c r="C24" s="234">
        <v>7500</v>
      </c>
      <c r="D24" s="136"/>
      <c r="E24" s="250"/>
      <c r="F24" s="250"/>
      <c r="G24" s="137"/>
      <c r="H24" s="137"/>
      <c r="I24" s="146">
        <v>7500</v>
      </c>
      <c r="J24" s="300">
        <f t="shared" si="0"/>
        <v>7500</v>
      </c>
      <c r="K24" s="150"/>
      <c r="L24" s="426"/>
      <c r="M24" s="326"/>
      <c r="N24" s="327"/>
      <c r="O24" s="327"/>
      <c r="P24" s="134"/>
      <c r="Q24" s="149"/>
    </row>
    <row r="25" spans="1:17" ht="26.25" customHeight="1">
      <c r="A25" s="302" t="s">
        <v>170</v>
      </c>
      <c r="B25" s="234">
        <v>10737</v>
      </c>
      <c r="C25" s="234">
        <v>10711</v>
      </c>
      <c r="D25" s="136"/>
      <c r="E25" s="250"/>
      <c r="F25" s="250"/>
      <c r="G25" s="137"/>
      <c r="H25" s="137"/>
      <c r="I25" s="146">
        <v>10711</v>
      </c>
      <c r="J25" s="300">
        <f t="shared" si="0"/>
        <v>10711</v>
      </c>
      <c r="K25" s="150"/>
      <c r="L25" s="426"/>
      <c r="M25" s="326"/>
      <c r="N25" s="327"/>
      <c r="O25" s="327"/>
      <c r="P25" s="134"/>
      <c r="Q25" s="149"/>
    </row>
    <row r="26" spans="1:17" ht="15">
      <c r="A26" s="302"/>
      <c r="B26" s="234"/>
      <c r="C26" s="234"/>
      <c r="D26" s="136"/>
      <c r="E26" s="250"/>
      <c r="F26" s="250"/>
      <c r="G26" s="137"/>
      <c r="H26" s="137"/>
      <c r="I26" s="146"/>
      <c r="J26" s="300">
        <f t="shared" si="0"/>
        <v>0</v>
      </c>
      <c r="K26" s="150">
        <f t="shared" si="1"/>
        <v>0</v>
      </c>
      <c r="L26" s="328"/>
      <c r="M26" s="326"/>
      <c r="N26" s="327"/>
      <c r="O26" s="327"/>
      <c r="P26" s="134"/>
      <c r="Q26" s="149"/>
    </row>
    <row r="27" spans="1:17" ht="15">
      <c r="A27" s="302"/>
      <c r="B27" s="234"/>
      <c r="C27" s="234"/>
      <c r="D27" s="136"/>
      <c r="E27" s="250"/>
      <c r="F27" s="250"/>
      <c r="G27" s="137"/>
      <c r="H27" s="137"/>
      <c r="I27" s="146"/>
      <c r="J27" s="300">
        <f t="shared" si="0"/>
        <v>0</v>
      </c>
      <c r="K27" s="150">
        <f t="shared" si="1"/>
        <v>0</v>
      </c>
      <c r="L27" s="328"/>
      <c r="M27" s="326"/>
      <c r="N27" s="327"/>
      <c r="O27" s="327"/>
      <c r="P27" s="134"/>
      <c r="Q27" s="149"/>
    </row>
    <row r="28" spans="1:16" ht="28.5">
      <c r="A28" s="342" t="s">
        <v>260</v>
      </c>
      <c r="B28" s="343"/>
      <c r="C28" s="343"/>
      <c r="D28" s="344"/>
      <c r="E28" s="345"/>
      <c r="F28" s="345">
        <v>28724.57</v>
      </c>
      <c r="G28" s="138"/>
      <c r="H28" s="138"/>
      <c r="I28" s="147"/>
      <c r="J28" s="300">
        <f t="shared" si="0"/>
        <v>28724.57</v>
      </c>
      <c r="K28" s="150"/>
      <c r="L28" s="328"/>
      <c r="M28" s="324"/>
      <c r="N28" s="327"/>
      <c r="O28" s="327"/>
      <c r="P28" s="134"/>
    </row>
    <row r="29" spans="1:16" ht="42.75">
      <c r="A29" s="303" t="s">
        <v>183</v>
      </c>
      <c r="B29" s="236">
        <v>23908</v>
      </c>
      <c r="C29" s="236">
        <v>23908</v>
      </c>
      <c r="D29" s="140"/>
      <c r="E29" s="220"/>
      <c r="F29" s="220">
        <v>21658</v>
      </c>
      <c r="G29" s="228"/>
      <c r="H29" s="137">
        <v>2250</v>
      </c>
      <c r="I29" s="229"/>
      <c r="J29" s="300">
        <f t="shared" si="0"/>
        <v>23908</v>
      </c>
      <c r="K29" s="150">
        <f t="shared" si="1"/>
        <v>0</v>
      </c>
      <c r="L29" s="328">
        <f>F29+H25</f>
        <v>21658</v>
      </c>
      <c r="M29" s="426" t="s">
        <v>275</v>
      </c>
      <c r="N29" s="327"/>
      <c r="O29" s="327"/>
      <c r="P29" s="134"/>
    </row>
    <row r="30" spans="1:16" ht="28.5">
      <c r="A30" s="303" t="s">
        <v>274</v>
      </c>
      <c r="B30" s="236">
        <v>27511</v>
      </c>
      <c r="C30" s="236">
        <v>30250</v>
      </c>
      <c r="D30" s="140"/>
      <c r="E30" s="220"/>
      <c r="F30" s="220">
        <v>27250</v>
      </c>
      <c r="G30" s="228"/>
      <c r="H30" s="137">
        <v>3000</v>
      </c>
      <c r="I30" s="229"/>
      <c r="J30" s="300">
        <f t="shared" si="0"/>
        <v>30250</v>
      </c>
      <c r="K30" s="150">
        <f t="shared" si="1"/>
        <v>2739</v>
      </c>
      <c r="L30" s="328">
        <f>F30+H24</f>
        <v>27250</v>
      </c>
      <c r="M30" s="426"/>
      <c r="N30" s="327"/>
      <c r="O30" s="327"/>
      <c r="P30" s="134"/>
    </row>
    <row r="31" spans="1:16" ht="28.5">
      <c r="A31" s="303" t="s">
        <v>184</v>
      </c>
      <c r="B31" s="236">
        <v>39600</v>
      </c>
      <c r="C31" s="236">
        <v>40000</v>
      </c>
      <c r="D31" s="140"/>
      <c r="E31" s="220"/>
      <c r="F31" s="220">
        <v>40600</v>
      </c>
      <c r="G31" s="228"/>
      <c r="H31" s="228"/>
      <c r="I31" s="229"/>
      <c r="J31" s="300">
        <f t="shared" si="0"/>
        <v>40600</v>
      </c>
      <c r="K31" s="150">
        <f t="shared" si="1"/>
        <v>400</v>
      </c>
      <c r="L31" s="328"/>
      <c r="M31" s="327"/>
      <c r="N31" s="327"/>
      <c r="O31" s="327"/>
      <c r="P31" s="134"/>
    </row>
    <row r="32" spans="1:16" ht="15">
      <c r="A32" s="304" t="s">
        <v>172</v>
      </c>
      <c r="B32" s="237">
        <f>SUM(B12:B34)</f>
        <v>517548</v>
      </c>
      <c r="C32" s="238">
        <f>SUM(C12:C34)</f>
        <v>672070.61</v>
      </c>
      <c r="D32" s="136"/>
      <c r="E32" s="222"/>
      <c r="F32" s="222"/>
      <c r="G32" s="138"/>
      <c r="H32" s="138"/>
      <c r="I32" s="147"/>
      <c r="J32" s="300">
        <f t="shared" si="0"/>
        <v>0</v>
      </c>
      <c r="K32" s="150"/>
      <c r="L32" s="328"/>
      <c r="M32" s="327"/>
      <c r="N32" s="327"/>
      <c r="O32" s="327"/>
      <c r="P32" s="134"/>
    </row>
    <row r="33" spans="1:16" ht="15" customHeight="1" thickBot="1">
      <c r="A33" s="433" t="s">
        <v>233</v>
      </c>
      <c r="B33" s="434"/>
      <c r="C33" s="227"/>
      <c r="D33" s="143"/>
      <c r="E33" s="223"/>
      <c r="F33" s="223"/>
      <c r="G33" s="144"/>
      <c r="H33" s="144"/>
      <c r="I33" s="219"/>
      <c r="J33" s="305"/>
      <c r="K33" s="150"/>
      <c r="L33" s="329"/>
      <c r="M33" s="330"/>
      <c r="N33" s="330"/>
      <c r="O33" s="330"/>
      <c r="P33" s="248"/>
    </row>
    <row r="34" spans="1:17" ht="15.75" thickTop="1">
      <c r="A34" s="306" t="s">
        <v>171</v>
      </c>
      <c r="B34" s="141"/>
      <c r="C34" s="142"/>
      <c r="D34" s="145"/>
      <c r="E34" s="224">
        <f>(E10+E8+E9)-SUM(E12:E33)</f>
        <v>1877.79</v>
      </c>
      <c r="F34" s="224">
        <f>(F10+F8+F9)-SUM(F12:F33)</f>
        <v>4329.869999999995</v>
      </c>
      <c r="G34" s="225">
        <f>(G10+G8+G9)-SUM(G12:G33)</f>
        <v>542.5500000000029</v>
      </c>
      <c r="H34" s="225">
        <f>(H10+H8+H9)-SUM(H12:H33)</f>
        <v>350.4800000000032</v>
      </c>
      <c r="I34" s="225">
        <f>(I10+I8+I9)-SUM(I12:I33)</f>
        <v>29385.380000000005</v>
      </c>
      <c r="J34" s="307"/>
      <c r="K34" s="151"/>
      <c r="L34" s="329"/>
      <c r="M34" s="324"/>
      <c r="N34" s="324"/>
      <c r="O34" s="327"/>
      <c r="P34" s="134"/>
      <c r="Q34" s="93"/>
    </row>
    <row r="35" spans="1:17" ht="15">
      <c r="A35" s="308" t="s">
        <v>231</v>
      </c>
      <c r="B35" s="435" t="s">
        <v>232</v>
      </c>
      <c r="C35" s="435"/>
      <c r="D35" s="226"/>
      <c r="E35" s="309" t="s">
        <v>173</v>
      </c>
      <c r="F35" s="309" t="s">
        <v>174</v>
      </c>
      <c r="G35" s="310" t="s">
        <v>17</v>
      </c>
      <c r="H35" s="310" t="s">
        <v>147</v>
      </c>
      <c r="I35" s="310" t="s">
        <v>175</v>
      </c>
      <c r="J35" s="311"/>
      <c r="K35" s="134"/>
      <c r="L35" s="121"/>
      <c r="Q35" s="93"/>
    </row>
    <row r="36" spans="1:12" ht="15">
      <c r="A36" s="312" t="s">
        <v>185</v>
      </c>
      <c r="B36" s="313"/>
      <c r="C36" s="314"/>
      <c r="D36" s="314"/>
      <c r="E36" s="424">
        <f>SUM(E34+F34)</f>
        <v>6207.659999999995</v>
      </c>
      <c r="F36" s="424"/>
      <c r="G36" s="425">
        <f>SUM(G34+H34+I34)</f>
        <v>30278.41000000001</v>
      </c>
      <c r="H36" s="425"/>
      <c r="I36" s="425"/>
      <c r="J36" s="315"/>
      <c r="K36" s="135"/>
      <c r="L36" s="121"/>
    </row>
    <row r="38" spans="1:8" ht="14.25">
      <c r="A38" t="s">
        <v>277</v>
      </c>
      <c r="B38" s="368">
        <v>44358</v>
      </c>
      <c r="C38" s="338"/>
      <c r="H38" s="93"/>
    </row>
    <row r="39" spans="1:8" ht="14.25">
      <c r="A39" t="s">
        <v>278</v>
      </c>
      <c r="B39" s="368">
        <v>44362</v>
      </c>
      <c r="C39" s="338"/>
      <c r="H39" s="93"/>
    </row>
    <row r="41" ht="14.25">
      <c r="F41" t="s">
        <v>145</v>
      </c>
    </row>
  </sheetData>
  <sheetProtection/>
  <mergeCells count="15">
    <mergeCell ref="E36:F36"/>
    <mergeCell ref="G36:I36"/>
    <mergeCell ref="L24:L25"/>
    <mergeCell ref="A10:D10"/>
    <mergeCell ref="E11:I11"/>
    <mergeCell ref="M12:M13"/>
    <mergeCell ref="A33:B33"/>
    <mergeCell ref="B35:C35"/>
    <mergeCell ref="M29:M30"/>
    <mergeCell ref="M7:N7"/>
    <mergeCell ref="A2:D4"/>
    <mergeCell ref="L2:L5"/>
    <mergeCell ref="A5:D5"/>
    <mergeCell ref="A8:D8"/>
    <mergeCell ref="A9:D9"/>
  </mergeCells>
  <printOptions/>
  <pageMargins left="0.7" right="0.7" top="0.75" bottom="0.75" header="0.3" footer="0.3"/>
  <pageSetup fitToHeight="1" fitToWidth="1" horizontalDpi="600" verticalDpi="600" orientation="landscape" scale="65" r:id="rId1"/>
  <colBreaks count="1" manualBreakCount="1">
    <brk id="11" max="33" man="1"/>
  </colBreaks>
</worksheet>
</file>

<file path=xl/worksheets/sheet2.xml><?xml version="1.0" encoding="utf-8"?>
<worksheet xmlns="http://schemas.openxmlformats.org/spreadsheetml/2006/main" xmlns:r="http://schemas.openxmlformats.org/officeDocument/2006/relationships">
  <dimension ref="A1:Q54"/>
  <sheetViews>
    <sheetView view="pageBreakPreview" zoomScaleSheetLayoutView="100" zoomScalePageLayoutView="0" workbookViewId="0" topLeftCell="A1">
      <selection activeCell="P30" sqref="P30"/>
    </sheetView>
  </sheetViews>
  <sheetFormatPr defaultColWidth="9.140625" defaultRowHeight="15"/>
  <cols>
    <col min="1" max="1" width="10.57421875" style="0" customWidth="1"/>
    <col min="3" max="3" width="18.57421875" style="0" customWidth="1"/>
    <col min="4" max="4" width="15.7109375" style="0" customWidth="1"/>
    <col min="5" max="5" width="13.28125" style="0" customWidth="1"/>
    <col min="6" max="6" width="13.7109375" style="0" customWidth="1"/>
    <col min="7" max="7" width="1.57421875" style="0" customWidth="1"/>
    <col min="8" max="8" width="10.421875" style="0" customWidth="1"/>
    <col min="10" max="10" width="17.421875" style="0" customWidth="1"/>
    <col min="11" max="11" width="16.57421875" style="0" customWidth="1"/>
    <col min="12" max="12" width="24.28125" style="0" customWidth="1"/>
    <col min="13" max="13" width="3.8515625" style="0" customWidth="1"/>
    <col min="14" max="14" width="10.28125" style="0" customWidth="1"/>
    <col min="15" max="15" width="13.7109375" style="0" customWidth="1"/>
    <col min="16" max="16" width="11.7109375" style="0" customWidth="1"/>
  </cols>
  <sheetData>
    <row r="1" spans="1:12" ht="14.25">
      <c r="A1" s="122" t="s">
        <v>190</v>
      </c>
      <c r="B1" s="122"/>
      <c r="C1" s="152"/>
      <c r="D1" s="152"/>
      <c r="E1" s="122"/>
      <c r="F1" s="122"/>
      <c r="G1" s="369"/>
      <c r="H1" s="153"/>
      <c r="I1" s="122"/>
      <c r="J1" s="152"/>
      <c r="K1" s="152"/>
      <c r="L1" s="122"/>
    </row>
    <row r="2" spans="1:13" ht="25.5">
      <c r="A2" s="122" t="s">
        <v>191</v>
      </c>
      <c r="B2" s="122"/>
      <c r="C2" s="152"/>
      <c r="D2" s="441" t="s">
        <v>192</v>
      </c>
      <c r="E2" s="441"/>
      <c r="F2" s="441"/>
      <c r="G2" s="441"/>
      <c r="H2" s="441"/>
      <c r="I2" s="441"/>
      <c r="J2" s="441"/>
      <c r="K2" s="441"/>
      <c r="L2" s="155"/>
      <c r="M2" s="156"/>
    </row>
    <row r="3" spans="1:12" ht="14.25">
      <c r="A3" s="122" t="s">
        <v>193</v>
      </c>
      <c r="B3" s="122"/>
      <c r="C3" s="152"/>
      <c r="D3" s="152"/>
      <c r="E3" s="122"/>
      <c r="F3" s="122"/>
      <c r="G3" s="370"/>
      <c r="H3" s="122" t="s">
        <v>194</v>
      </c>
      <c r="I3" s="122"/>
      <c r="J3" s="152"/>
      <c r="K3" s="152"/>
      <c r="L3" s="122"/>
    </row>
    <row r="4" spans="1:14" ht="14.25">
      <c r="A4" s="124" t="s">
        <v>301</v>
      </c>
      <c r="B4" s="122"/>
      <c r="C4" s="377">
        <f>C16+C27</f>
        <v>6207.66</v>
      </c>
      <c r="D4" s="152"/>
      <c r="E4" s="122"/>
      <c r="F4" s="122"/>
      <c r="G4" s="370"/>
      <c r="H4" s="378" t="s">
        <v>285</v>
      </c>
      <c r="I4" s="122"/>
      <c r="J4" s="377">
        <f>J16+J27+J40</f>
        <v>30278.41</v>
      </c>
      <c r="K4" s="152"/>
      <c r="L4" s="122"/>
      <c r="N4" s="120"/>
    </row>
    <row r="5" spans="1:16" ht="14.25">
      <c r="A5" s="124" t="s">
        <v>288</v>
      </c>
      <c r="C5" s="377">
        <f>C15+C26</f>
        <v>10452.22</v>
      </c>
      <c r="D5" s="158"/>
      <c r="E5" s="397" t="s">
        <v>197</v>
      </c>
      <c r="F5" s="122"/>
      <c r="G5" s="371"/>
      <c r="H5" s="379" t="s">
        <v>287</v>
      </c>
      <c r="I5" s="124"/>
      <c r="J5" s="377">
        <f>J15+J26+J39</f>
        <v>45458.810000000005</v>
      </c>
      <c r="K5" s="157"/>
      <c r="L5" s="397" t="s">
        <v>197</v>
      </c>
      <c r="N5" s="127"/>
      <c r="O5" s="127"/>
      <c r="P5" s="127"/>
    </row>
    <row r="6" spans="1:13" ht="14.25">
      <c r="A6" s="124" t="s">
        <v>195</v>
      </c>
      <c r="C6" s="377">
        <f>C14+C25</f>
        <v>113453</v>
      </c>
      <c r="D6" s="395">
        <v>0.2</v>
      </c>
      <c r="E6" s="396">
        <f>C6*0.2</f>
        <v>22690.600000000002</v>
      </c>
      <c r="G6" s="372"/>
      <c r="H6" s="124" t="s">
        <v>196</v>
      </c>
      <c r="I6" s="124"/>
      <c r="J6" s="377">
        <f>J14+J25+J38</f>
        <v>492840</v>
      </c>
      <c r="K6" s="395">
        <v>0.2</v>
      </c>
      <c r="L6" s="400">
        <f>(J6+J7)*0.2</f>
        <v>98568</v>
      </c>
      <c r="M6" s="159"/>
    </row>
    <row r="7" spans="3:12" ht="14.25">
      <c r="C7" s="154">
        <v>0</v>
      </c>
      <c r="E7" s="157"/>
      <c r="F7" s="157"/>
      <c r="G7" s="373"/>
      <c r="H7" s="160"/>
      <c r="I7" s="160"/>
      <c r="J7" s="157">
        <v>0</v>
      </c>
      <c r="L7" s="390"/>
    </row>
    <row r="8" spans="2:14" ht="14.25">
      <c r="B8" s="121" t="s">
        <v>198</v>
      </c>
      <c r="C8" s="161">
        <f>SUM(C4:C7)</f>
        <v>130112.88</v>
      </c>
      <c r="D8" s="152"/>
      <c r="G8" s="372"/>
      <c r="I8" s="121" t="s">
        <v>198</v>
      </c>
      <c r="J8" s="161">
        <f>SUM(J4:J7)</f>
        <v>568577.22</v>
      </c>
      <c r="K8" s="157"/>
      <c r="L8" s="398">
        <f>C8+J8</f>
        <v>698690.1</v>
      </c>
      <c r="N8" s="93"/>
    </row>
    <row r="9" spans="1:13" ht="6" customHeight="1">
      <c r="A9" s="375"/>
      <c r="B9" s="375"/>
      <c r="C9" s="376"/>
      <c r="D9" s="376"/>
      <c r="E9" s="375"/>
      <c r="F9" s="375"/>
      <c r="G9" s="372"/>
      <c r="H9" s="375"/>
      <c r="I9" s="375"/>
      <c r="J9" s="376"/>
      <c r="K9" s="376"/>
      <c r="L9" s="375"/>
      <c r="M9" s="93"/>
    </row>
    <row r="10" spans="1:17" ht="14.25">
      <c r="A10" s="122" t="s">
        <v>199</v>
      </c>
      <c r="C10" s="154"/>
      <c r="D10" s="154"/>
      <c r="G10" s="372"/>
      <c r="H10" s="122" t="s">
        <v>200</v>
      </c>
      <c r="J10" s="154"/>
      <c r="K10" s="157"/>
      <c r="Q10" t="s">
        <v>145</v>
      </c>
    </row>
    <row r="11" spans="1:11" ht="14.25">
      <c r="A11" s="122"/>
      <c r="C11" s="157"/>
      <c r="D11" s="157"/>
      <c r="G11" s="372"/>
      <c r="H11" s="122"/>
      <c r="J11" s="157"/>
      <c r="K11" s="157"/>
    </row>
    <row r="12" spans="1:12" ht="14.25">
      <c r="A12" s="162"/>
      <c r="B12" s="334"/>
      <c r="C12" s="163" t="s">
        <v>201</v>
      </c>
      <c r="D12" s="164" t="s">
        <v>202</v>
      </c>
      <c r="E12" s="334" t="s">
        <v>203</v>
      </c>
      <c r="F12" s="334"/>
      <c r="G12" s="374"/>
      <c r="H12" s="442" t="s">
        <v>204</v>
      </c>
      <c r="I12" s="442"/>
      <c r="J12" s="164" t="s">
        <v>201</v>
      </c>
      <c r="K12" s="164" t="s">
        <v>202</v>
      </c>
      <c r="L12" s="162" t="s">
        <v>203</v>
      </c>
    </row>
    <row r="13" spans="1:14" ht="14.25">
      <c r="A13" s="165">
        <f>C13/(C13+J13)</f>
        <v>0.23065349951229555</v>
      </c>
      <c r="B13" s="166" t="s">
        <v>159</v>
      </c>
      <c r="C13" s="167">
        <f>C14+C15+C16</f>
        <v>7550.44</v>
      </c>
      <c r="D13" s="157"/>
      <c r="G13" s="372"/>
      <c r="H13" s="65">
        <f>J13/(J13+C13)</f>
        <v>0.7693465004877045</v>
      </c>
      <c r="I13" s="166" t="s">
        <v>159</v>
      </c>
      <c r="J13" s="152">
        <f>J14+J15+J16</f>
        <v>25184.55</v>
      </c>
      <c r="K13" s="157"/>
      <c r="N13" s="93"/>
    </row>
    <row r="14" spans="1:14" ht="14.25">
      <c r="A14" s="439" t="s">
        <v>205</v>
      </c>
      <c r="B14" s="439"/>
      <c r="C14" s="399">
        <v>5672.65</v>
      </c>
      <c r="D14" s="168">
        <v>2601.73</v>
      </c>
      <c r="E14" t="s">
        <v>206</v>
      </c>
      <c r="G14" s="372"/>
      <c r="H14" s="439" t="s">
        <v>205</v>
      </c>
      <c r="I14" s="439"/>
      <c r="J14" s="377">
        <v>24642</v>
      </c>
      <c r="K14" s="169">
        <v>6133.03</v>
      </c>
      <c r="L14" t="s">
        <v>206</v>
      </c>
      <c r="M14" s="130"/>
      <c r="N14" s="163"/>
    </row>
    <row r="15" spans="1:14" ht="14.25">
      <c r="A15" s="440" t="s">
        <v>286</v>
      </c>
      <c r="B15" s="440"/>
      <c r="C15" s="399">
        <v>0</v>
      </c>
      <c r="D15" s="168">
        <v>2019.75</v>
      </c>
      <c r="E15" t="s">
        <v>207</v>
      </c>
      <c r="G15" s="372"/>
      <c r="H15" s="445" t="s">
        <v>286</v>
      </c>
      <c r="I15" s="445"/>
      <c r="J15" s="377">
        <v>0</v>
      </c>
      <c r="K15" s="169">
        <v>5420.66</v>
      </c>
      <c r="L15" t="s">
        <v>207</v>
      </c>
      <c r="M15" s="130"/>
      <c r="N15" s="163"/>
    </row>
    <row r="16" spans="1:14" ht="14.25">
      <c r="A16" s="440" t="s">
        <v>283</v>
      </c>
      <c r="B16" s="440"/>
      <c r="C16" s="399">
        <v>1877.79</v>
      </c>
      <c r="D16" s="168">
        <v>489.6</v>
      </c>
      <c r="E16" t="s">
        <v>230</v>
      </c>
      <c r="G16" s="372"/>
      <c r="H16" s="440" t="s">
        <v>290</v>
      </c>
      <c r="I16" s="440"/>
      <c r="J16" s="377">
        <v>542.55</v>
      </c>
      <c r="K16" s="169">
        <v>7670.4</v>
      </c>
      <c r="L16" t="s">
        <v>208</v>
      </c>
      <c r="M16" s="121"/>
      <c r="N16" s="93"/>
    </row>
    <row r="17" spans="1:14" ht="14.25">
      <c r="A17" s="160"/>
      <c r="C17" s="154"/>
      <c r="D17" s="168">
        <v>15.78</v>
      </c>
      <c r="E17" t="s">
        <v>135</v>
      </c>
      <c r="G17" s="372"/>
      <c r="J17" s="157"/>
      <c r="K17" s="169">
        <v>247.22</v>
      </c>
      <c r="L17" t="s">
        <v>135</v>
      </c>
      <c r="M17" s="121"/>
      <c r="N17" s="93"/>
    </row>
    <row r="18" spans="1:14" ht="14.25">
      <c r="A18" s="160"/>
      <c r="C18" s="154"/>
      <c r="D18" s="168">
        <v>113.7</v>
      </c>
      <c r="E18" t="s">
        <v>209</v>
      </c>
      <c r="G18" s="372"/>
      <c r="J18" s="157"/>
      <c r="K18" s="169">
        <v>1781.3</v>
      </c>
      <c r="L18" t="s">
        <v>209</v>
      </c>
      <c r="M18" s="121"/>
      <c r="N18" s="93"/>
    </row>
    <row r="19" spans="1:14" ht="14.25">
      <c r="A19" s="160"/>
      <c r="C19" s="154"/>
      <c r="D19" s="168">
        <v>36.18</v>
      </c>
      <c r="E19" t="s">
        <v>210</v>
      </c>
      <c r="G19" s="372"/>
      <c r="J19" s="157"/>
      <c r="K19" s="169">
        <v>566.82</v>
      </c>
      <c r="L19" t="s">
        <v>210</v>
      </c>
      <c r="M19" s="121"/>
      <c r="N19" s="93"/>
    </row>
    <row r="20" spans="1:15" ht="14.25">
      <c r="A20" s="160"/>
      <c r="B20" s="93"/>
      <c r="C20" s="154"/>
      <c r="D20" s="168">
        <v>395.91</v>
      </c>
      <c r="E20" t="s">
        <v>257</v>
      </c>
      <c r="G20" s="372"/>
      <c r="J20" s="157"/>
      <c r="K20" s="169">
        <v>2822.57</v>
      </c>
      <c r="L20" t="s">
        <v>257</v>
      </c>
      <c r="M20" s="121"/>
      <c r="N20" s="93"/>
      <c r="O20" s="93"/>
    </row>
    <row r="21" spans="1:12" ht="14.25">
      <c r="A21" s="160"/>
      <c r="C21" s="154"/>
      <c r="D21" s="185">
        <f>SUM(D14:D20)</f>
        <v>5672.65</v>
      </c>
      <c r="E21" s="390" t="s">
        <v>298</v>
      </c>
      <c r="G21" s="372"/>
      <c r="H21" s="5"/>
      <c r="J21" s="157"/>
      <c r="K21" s="185">
        <f>SUM(K14:K20)</f>
        <v>24641.999999999996</v>
      </c>
      <c r="L21" s="172" t="s">
        <v>218</v>
      </c>
    </row>
    <row r="22" spans="1:12" ht="14.25">
      <c r="A22" s="160"/>
      <c r="C22" s="154"/>
      <c r="D22" s="174">
        <f>C13-D21</f>
        <v>1877.79</v>
      </c>
      <c r="E22" s="173" t="s">
        <v>219</v>
      </c>
      <c r="G22" s="372"/>
      <c r="J22" s="157"/>
      <c r="K22" s="174">
        <f>J13-K21</f>
        <v>542.5500000000029</v>
      </c>
      <c r="L22" s="175" t="s">
        <v>219</v>
      </c>
    </row>
    <row r="23" spans="1:12" ht="14.25">
      <c r="A23" s="160"/>
      <c r="C23" s="154"/>
      <c r="D23" s="157">
        <f>SUM(D21:D22)</f>
        <v>7550.44</v>
      </c>
      <c r="E23" s="171" t="s">
        <v>198</v>
      </c>
      <c r="G23" s="372"/>
      <c r="J23" s="157"/>
      <c r="K23" s="185">
        <f>SUM(K21:K22)</f>
        <v>25184.55</v>
      </c>
      <c r="L23" s="172" t="s">
        <v>296</v>
      </c>
    </row>
    <row r="24" spans="2:14" ht="14.25">
      <c r="B24" s="166" t="s">
        <v>211</v>
      </c>
      <c r="C24" s="176">
        <f>C25+C26+C27</f>
        <v>122562.44</v>
      </c>
      <c r="D24" s="157"/>
      <c r="G24" s="372"/>
      <c r="H24" s="121"/>
      <c r="I24" s="166" t="s">
        <v>212</v>
      </c>
      <c r="J24" s="152">
        <f>J25+J26+J27</f>
        <v>58177.560000000005</v>
      </c>
      <c r="K24" s="157"/>
      <c r="N24" s="93"/>
    </row>
    <row r="25" spans="1:14" ht="14.25">
      <c r="A25" s="439" t="s">
        <v>205</v>
      </c>
      <c r="B25" s="439"/>
      <c r="C25" s="399">
        <v>107780.35</v>
      </c>
      <c r="D25" s="177">
        <v>21658</v>
      </c>
      <c r="E25" t="s">
        <v>213</v>
      </c>
      <c r="F25" s="160"/>
      <c r="G25" s="372"/>
      <c r="H25" s="439" t="s">
        <v>205</v>
      </c>
      <c r="I25" s="439"/>
      <c r="J25" s="377">
        <v>57004</v>
      </c>
      <c r="K25" s="169">
        <v>28052.59</v>
      </c>
      <c r="L25" s="160" t="s">
        <v>206</v>
      </c>
      <c r="N25" s="93"/>
    </row>
    <row r="26" spans="1:14" ht="14.25">
      <c r="A26" s="440" t="s">
        <v>286</v>
      </c>
      <c r="B26" s="440"/>
      <c r="C26" s="399">
        <v>10452.22</v>
      </c>
      <c r="D26" s="168">
        <v>27250</v>
      </c>
      <c r="E26" s="160" t="s">
        <v>214</v>
      </c>
      <c r="F26" s="160"/>
      <c r="G26" s="372"/>
      <c r="H26" s="445" t="s">
        <v>286</v>
      </c>
      <c r="I26" s="445"/>
      <c r="J26" s="377">
        <v>823.08</v>
      </c>
      <c r="K26" s="169">
        <v>21243.16</v>
      </c>
      <c r="L26" s="160" t="s">
        <v>215</v>
      </c>
      <c r="N26" s="93"/>
    </row>
    <row r="27" spans="1:12" ht="14.25">
      <c r="A27" s="440" t="s">
        <v>290</v>
      </c>
      <c r="B27" s="440"/>
      <c r="C27" s="399">
        <v>4329.87</v>
      </c>
      <c r="D27" s="168">
        <v>40600</v>
      </c>
      <c r="E27" s="160" t="s">
        <v>216</v>
      </c>
      <c r="F27" s="179"/>
      <c r="G27" s="372"/>
      <c r="H27" s="390"/>
      <c r="I27" s="391" t="s">
        <v>289</v>
      </c>
      <c r="J27" s="377">
        <v>350.48</v>
      </c>
      <c r="K27" s="169">
        <v>639.65</v>
      </c>
      <c r="L27" s="180" t="s">
        <v>142</v>
      </c>
    </row>
    <row r="28" spans="2:12" ht="14.25">
      <c r="B28" s="178"/>
      <c r="C28" s="341"/>
      <c r="D28" s="168">
        <v>28724.57</v>
      </c>
      <c r="E28" s="160" t="s">
        <v>241</v>
      </c>
      <c r="F28" s="179"/>
      <c r="G28" s="372"/>
      <c r="I28" s="170"/>
      <c r="J28" s="340"/>
      <c r="K28" s="169">
        <v>1891.68</v>
      </c>
      <c r="L28" s="180" t="s">
        <v>242</v>
      </c>
    </row>
    <row r="29" spans="2:12" ht="14.25">
      <c r="B29" s="178"/>
      <c r="C29" s="341"/>
      <c r="D29" s="168"/>
      <c r="E29" s="160"/>
      <c r="F29" s="179"/>
      <c r="G29" s="372"/>
      <c r="I29" s="170"/>
      <c r="J29" s="340"/>
      <c r="K29" s="169">
        <v>750</v>
      </c>
      <c r="L29" s="180" t="s">
        <v>224</v>
      </c>
    </row>
    <row r="30" spans="2:12" ht="14.25">
      <c r="B30" s="178"/>
      <c r="C30" s="341"/>
      <c r="D30" s="158"/>
      <c r="E30" s="160"/>
      <c r="F30" s="179"/>
      <c r="G30" s="372"/>
      <c r="I30" s="170"/>
      <c r="J30" s="340"/>
      <c r="K30" s="169">
        <v>3000</v>
      </c>
      <c r="L30" s="180" t="s">
        <v>214</v>
      </c>
    </row>
    <row r="31" spans="2:12" ht="14.25">
      <c r="B31" s="178"/>
      <c r="C31" s="182" t="s">
        <v>217</v>
      </c>
      <c r="D31" s="196">
        <f>C25*0</f>
        <v>0</v>
      </c>
      <c r="E31" s="160"/>
      <c r="F31" s="179"/>
      <c r="G31" s="372"/>
      <c r="I31" s="170"/>
      <c r="J31" s="340"/>
      <c r="K31" s="169">
        <v>2250</v>
      </c>
      <c r="L31" s="180" t="s">
        <v>256</v>
      </c>
    </row>
    <row r="32" spans="2:14" ht="14.25">
      <c r="B32" s="178"/>
      <c r="D32" s="185">
        <f>SUM(D25:D31)</f>
        <v>118232.57</v>
      </c>
      <c r="E32" s="172" t="s">
        <v>297</v>
      </c>
      <c r="F32" s="181"/>
      <c r="G32" s="372"/>
      <c r="J32" s="182" t="s">
        <v>217</v>
      </c>
      <c r="K32" s="183">
        <f>J25*0</f>
        <v>0</v>
      </c>
      <c r="L32" s="184"/>
      <c r="N32" s="93"/>
    </row>
    <row r="33" spans="3:14" ht="14.25">
      <c r="C33" s="341"/>
      <c r="D33" s="198">
        <f>C24-D32</f>
        <v>4329.869999999995</v>
      </c>
      <c r="E33" s="173" t="s">
        <v>219</v>
      </c>
      <c r="F33" s="181"/>
      <c r="G33" s="372"/>
      <c r="H33" s="5"/>
      <c r="I33" s="157"/>
      <c r="J33" s="157"/>
      <c r="K33" s="185">
        <f>SUM(K25:K32)</f>
        <v>57827.08</v>
      </c>
      <c r="L33" s="394" t="s">
        <v>218</v>
      </c>
      <c r="M33" s="173"/>
      <c r="N33" s="93"/>
    </row>
    <row r="34" spans="1:13" ht="14.25">
      <c r="A34" s="186"/>
      <c r="C34" s="157"/>
      <c r="D34" s="158"/>
      <c r="E34" s="184"/>
      <c r="F34" s="160"/>
      <c r="G34" s="372"/>
      <c r="H34" s="5"/>
      <c r="I34" s="157"/>
      <c r="J34" s="157"/>
      <c r="K34" s="174">
        <f>J24-K33</f>
        <v>350.4800000000032</v>
      </c>
      <c r="L34" s="187" t="s">
        <v>219</v>
      </c>
      <c r="M34" s="188"/>
    </row>
    <row r="35" spans="1:13" ht="14.25">
      <c r="A35" s="160"/>
      <c r="C35" s="197"/>
      <c r="D35" s="161">
        <f>SUM(D32:D34)+D23</f>
        <v>130112.88</v>
      </c>
      <c r="E35" s="171" t="s">
        <v>227</v>
      </c>
      <c r="F35" s="160"/>
      <c r="G35" s="372"/>
      <c r="H35" s="121"/>
      <c r="I35" s="157"/>
      <c r="J35" s="157"/>
      <c r="K35" s="185">
        <f>SUM(K33:K34)</f>
        <v>58177.560000000005</v>
      </c>
      <c r="L35" s="394" t="s">
        <v>295</v>
      </c>
      <c r="M35" s="188"/>
    </row>
    <row r="36" spans="3:13" ht="14.25">
      <c r="C36" s="195"/>
      <c r="D36" s="174">
        <f>D22+D33</f>
        <v>6207.659999999995</v>
      </c>
      <c r="E36" s="173" t="s">
        <v>300</v>
      </c>
      <c r="F36" s="160"/>
      <c r="G36" s="372"/>
      <c r="I36" s="157"/>
      <c r="J36" s="157"/>
      <c r="K36" s="157"/>
      <c r="L36" s="160"/>
      <c r="M36" s="189"/>
    </row>
    <row r="37" spans="3:17" ht="14.25">
      <c r="C37" s="195"/>
      <c r="D37" s="200">
        <f>D33/C8</f>
        <v>0.03327779694062567</v>
      </c>
      <c r="E37" s="173" t="s">
        <v>219</v>
      </c>
      <c r="F37" s="160"/>
      <c r="G37" s="372"/>
      <c r="I37" s="166" t="s">
        <v>175</v>
      </c>
      <c r="J37" s="152">
        <f>J38+J39+J40</f>
        <v>485215.11</v>
      </c>
      <c r="K37" s="157"/>
      <c r="M37" s="190"/>
      <c r="N37" t="s">
        <v>243</v>
      </c>
      <c r="Q37" s="65"/>
    </row>
    <row r="38" spans="3:16" ht="14.25">
      <c r="C38" s="195"/>
      <c r="D38" s="157"/>
      <c r="F38" s="160"/>
      <c r="G38" s="372"/>
      <c r="H38" s="439" t="s">
        <v>205</v>
      </c>
      <c r="I38" s="439"/>
      <c r="J38" s="377">
        <v>411194</v>
      </c>
      <c r="K38" s="169">
        <v>11553.69</v>
      </c>
      <c r="L38" s="191" t="s">
        <v>220</v>
      </c>
      <c r="M38" s="190"/>
      <c r="N38" s="127">
        <v>6574.83</v>
      </c>
      <c r="O38" s="127">
        <v>4978.86</v>
      </c>
      <c r="P38" s="127">
        <f>SUM(N38:O38)</f>
        <v>11553.689999999999</v>
      </c>
    </row>
    <row r="39" spans="3:13" ht="14.25">
      <c r="C39" s="154"/>
      <c r="D39" s="158"/>
      <c r="E39" s="160"/>
      <c r="F39" s="160"/>
      <c r="G39" s="372"/>
      <c r="H39" s="444" t="s">
        <v>286</v>
      </c>
      <c r="I39" s="444"/>
      <c r="J39" s="377">
        <v>44635.73</v>
      </c>
      <c r="K39" s="169">
        <v>70000</v>
      </c>
      <c r="L39" s="160" t="s">
        <v>221</v>
      </c>
      <c r="M39" s="190"/>
    </row>
    <row r="40" spans="3:17" ht="14.25">
      <c r="C40" s="154"/>
      <c r="D40" s="158"/>
      <c r="E40" s="160"/>
      <c r="F40" s="160"/>
      <c r="G40" s="372"/>
      <c r="H40" s="390"/>
      <c r="I40" s="392" t="s">
        <v>290</v>
      </c>
      <c r="J40" s="377">
        <v>29385.38</v>
      </c>
      <c r="K40" s="169">
        <v>152443</v>
      </c>
      <c r="L40" s="160" t="s">
        <v>222</v>
      </c>
      <c r="M40" s="194"/>
      <c r="N40" s="443" t="s">
        <v>284</v>
      </c>
      <c r="O40" s="93"/>
      <c r="Q40" s="163"/>
    </row>
    <row r="41" spans="1:17" ht="14.25">
      <c r="A41" s="195"/>
      <c r="G41" s="372"/>
      <c r="I41" s="192"/>
      <c r="J41" s="193"/>
      <c r="K41" s="169">
        <v>128657.04</v>
      </c>
      <c r="L41" s="180" t="s">
        <v>223</v>
      </c>
      <c r="M41" s="181"/>
      <c r="N41" s="443"/>
      <c r="O41" s="127">
        <f>SUM(K40+K41+K42+K28)</f>
        <v>357956.72</v>
      </c>
      <c r="Q41" s="93"/>
    </row>
    <row r="42" spans="1:14" ht="14.25">
      <c r="A42" s="195"/>
      <c r="B42" s="195"/>
      <c r="G42" s="372"/>
      <c r="I42" s="192"/>
      <c r="J42" s="193"/>
      <c r="K42" s="169">
        <v>74965</v>
      </c>
      <c r="L42" t="s">
        <v>224</v>
      </c>
      <c r="M42" s="181"/>
      <c r="N42" s="443"/>
    </row>
    <row r="43" spans="1:13" ht="14.25">
      <c r="A43" s="195"/>
      <c r="B43" s="195"/>
      <c r="D43" t="s">
        <v>145</v>
      </c>
      <c r="F43" s="173"/>
      <c r="G43" s="372"/>
      <c r="I43" s="192"/>
      <c r="J43" s="193"/>
      <c r="K43" s="169">
        <v>7500</v>
      </c>
      <c r="L43" s="180" t="s">
        <v>225</v>
      </c>
      <c r="M43" s="181"/>
    </row>
    <row r="44" spans="1:13" ht="14.25">
      <c r="A44" s="195"/>
      <c r="B44" s="195"/>
      <c r="G44" s="372"/>
      <c r="I44" s="192"/>
      <c r="J44" s="193"/>
      <c r="K44" s="169">
        <v>10711</v>
      </c>
      <c r="L44" s="180" t="s">
        <v>226</v>
      </c>
      <c r="M44" s="181"/>
    </row>
    <row r="45" spans="1:13" ht="14.25">
      <c r="A45" s="5"/>
      <c r="B45" s="195"/>
      <c r="G45" s="372"/>
      <c r="I45" s="192"/>
      <c r="J45" s="193"/>
      <c r="K45" s="169">
        <v>0</v>
      </c>
      <c r="L45" s="180"/>
      <c r="M45" s="181"/>
    </row>
    <row r="46" spans="2:15" ht="15">
      <c r="B46" s="199"/>
      <c r="C46" s="202"/>
      <c r="D46" s="201"/>
      <c r="E46" s="201"/>
      <c r="F46" s="201"/>
      <c r="G46" s="372"/>
      <c r="J46" s="182" t="s">
        <v>217</v>
      </c>
      <c r="K46" s="183">
        <f>J38*0</f>
        <v>0</v>
      </c>
      <c r="L46" s="184"/>
      <c r="M46" s="188"/>
      <c r="N46" s="157"/>
      <c r="O46" s="157"/>
    </row>
    <row r="47" spans="3:15" ht="15">
      <c r="C47" s="201"/>
      <c r="D47" s="201"/>
      <c r="E47" s="201"/>
      <c r="G47" s="372"/>
      <c r="J47" s="157"/>
      <c r="K47" s="185">
        <f>SUM(K38:K46)</f>
        <v>455829.73</v>
      </c>
      <c r="L47" s="203"/>
      <c r="M47" s="188"/>
      <c r="N47" s="157"/>
      <c r="O47" s="157"/>
    </row>
    <row r="48" spans="3:15" ht="15">
      <c r="C48" s="204"/>
      <c r="D48" s="204"/>
      <c r="E48" s="204"/>
      <c r="F48" s="199"/>
      <c r="G48" s="372"/>
      <c r="J48" s="157"/>
      <c r="K48" s="198">
        <f>J37-K47</f>
        <v>29385.380000000005</v>
      </c>
      <c r="L48" s="205" t="s">
        <v>219</v>
      </c>
      <c r="N48" s="157"/>
      <c r="O48" s="157"/>
    </row>
    <row r="49" spans="3:16" ht="15.75" thickBot="1">
      <c r="C49" s="204"/>
      <c r="D49" s="204"/>
      <c r="E49" s="204"/>
      <c r="F49" s="199"/>
      <c r="G49" s="372"/>
      <c r="H49" s="380"/>
      <c r="K49" s="185">
        <f>SUM(K47:K48)</f>
        <v>485215.11</v>
      </c>
      <c r="L49" s="393" t="s">
        <v>294</v>
      </c>
      <c r="N49" s="157"/>
      <c r="O49" s="157"/>
      <c r="P49" s="207"/>
    </row>
    <row r="50" spans="3:15" ht="15.75" thickTop="1">
      <c r="C50" s="208"/>
      <c r="D50" s="208"/>
      <c r="E50" s="208"/>
      <c r="F50" s="199"/>
      <c r="G50" s="372"/>
      <c r="H50" s="438" t="s">
        <v>291</v>
      </c>
      <c r="I50" s="438"/>
      <c r="J50" s="206">
        <f>J37+J24+J13</f>
        <v>568577.2200000001</v>
      </c>
      <c r="N50" s="157"/>
      <c r="O50" s="157"/>
    </row>
    <row r="51" spans="3:15" ht="15.75" thickBot="1">
      <c r="C51" s="208"/>
      <c r="D51" s="208"/>
      <c r="E51" s="208"/>
      <c r="F51" s="199"/>
      <c r="G51" s="372"/>
      <c r="H51" s="436" t="s">
        <v>292</v>
      </c>
      <c r="I51" s="436"/>
      <c r="J51" s="154">
        <f>C8</f>
        <v>130112.88</v>
      </c>
      <c r="N51" s="157"/>
      <c r="O51" s="157"/>
    </row>
    <row r="52" spans="3:14" ht="15.75" thickTop="1">
      <c r="C52" s="154"/>
      <c r="D52" s="154"/>
      <c r="E52" s="199"/>
      <c r="F52" s="199"/>
      <c r="G52" s="372"/>
      <c r="H52" s="437" t="s">
        <v>293</v>
      </c>
      <c r="I52" s="437"/>
      <c r="J52" s="381">
        <f>SUM(J50:J51)</f>
        <v>698690.1000000001</v>
      </c>
      <c r="K52" s="186">
        <f>K22+K34+K48</f>
        <v>30278.41000000001</v>
      </c>
      <c r="L52" s="173" t="s">
        <v>299</v>
      </c>
      <c r="N52" s="157"/>
    </row>
    <row r="53" spans="3:14" ht="15">
      <c r="C53" s="154"/>
      <c r="D53" s="154"/>
      <c r="E53" s="199"/>
      <c r="F53" s="199"/>
      <c r="G53" s="372"/>
      <c r="J53" s="154"/>
      <c r="K53" s="209">
        <f>(K22+K34+K48)/J8</f>
        <v>0.05325294249389733</v>
      </c>
      <c r="L53" s="173" t="s">
        <v>219</v>
      </c>
      <c r="M53" s="173"/>
      <c r="N53" s="157"/>
    </row>
    <row r="54" spans="3:11" ht="15">
      <c r="C54" s="154"/>
      <c r="D54" s="154"/>
      <c r="E54" s="199"/>
      <c r="F54" s="199"/>
      <c r="J54" s="154"/>
      <c r="K54" s="154"/>
    </row>
  </sheetData>
  <sheetProtection/>
  <mergeCells count="19">
    <mergeCell ref="A25:B25"/>
    <mergeCell ref="A16:B16"/>
    <mergeCell ref="A15:B15"/>
    <mergeCell ref="D2:K2"/>
    <mergeCell ref="H12:I12"/>
    <mergeCell ref="N40:N42"/>
    <mergeCell ref="H39:I39"/>
    <mergeCell ref="H26:I26"/>
    <mergeCell ref="H15:I15"/>
    <mergeCell ref="H51:I51"/>
    <mergeCell ref="H52:I52"/>
    <mergeCell ref="H50:I50"/>
    <mergeCell ref="A14:B14"/>
    <mergeCell ref="H14:I14"/>
    <mergeCell ref="H16:I16"/>
    <mergeCell ref="H25:I25"/>
    <mergeCell ref="H38:I38"/>
    <mergeCell ref="A27:B27"/>
    <mergeCell ref="A26:B26"/>
  </mergeCells>
  <printOptions/>
  <pageMargins left="0.7" right="0.2" top="1" bottom="0" header="0.3" footer="0.3"/>
  <pageSetup horizontalDpi="600" verticalDpi="600" orientation="portrait" scale="57" r:id="rId1"/>
  <colBreaks count="2" manualBreakCount="2">
    <brk id="12" max="52" man="1"/>
    <brk id="13" max="65535" man="1"/>
  </colBreaks>
</worksheet>
</file>

<file path=xl/worksheets/sheet3.xml><?xml version="1.0" encoding="utf-8"?>
<worksheet xmlns="http://schemas.openxmlformats.org/spreadsheetml/2006/main" xmlns:r="http://schemas.openxmlformats.org/officeDocument/2006/relationships">
  <sheetPr>
    <tabColor rgb="FF92D050"/>
  </sheetPr>
  <dimension ref="A1:IU105"/>
  <sheetViews>
    <sheetView zoomScaleSheetLayoutView="100" zoomScalePageLayoutView="0" workbookViewId="0" topLeftCell="A19">
      <selection activeCell="N23" sqref="N23"/>
    </sheetView>
  </sheetViews>
  <sheetFormatPr defaultColWidth="9.140625" defaultRowHeight="15"/>
  <cols>
    <col min="1" max="1" width="19.7109375" style="6" customWidth="1"/>
    <col min="2" max="2" width="19.00390625" style="6" customWidth="1"/>
    <col min="3" max="3" width="16.28125" style="6" customWidth="1"/>
    <col min="4" max="4" width="15.7109375" style="6" customWidth="1"/>
    <col min="5" max="5" width="18.7109375" style="6" customWidth="1"/>
    <col min="6" max="6" width="14.00390625" style="6" customWidth="1"/>
    <col min="7" max="7" width="24.8515625" style="6" customWidth="1"/>
    <col min="8" max="8" width="8.28125" style="6" customWidth="1"/>
    <col min="9" max="9" width="14.7109375" style="6" customWidth="1"/>
    <col min="10" max="10" width="16.7109375" style="6" customWidth="1"/>
    <col min="11" max="11" width="17.28125" style="6" customWidth="1"/>
    <col min="12" max="12" width="11.28125" style="6" customWidth="1"/>
    <col min="13" max="13" width="13.7109375" style="6" customWidth="1"/>
    <col min="14" max="14" width="20.7109375" style="6" customWidth="1"/>
    <col min="15" max="15" width="14.7109375" style="6" customWidth="1"/>
    <col min="16" max="16" width="9.140625" style="6" customWidth="1"/>
    <col min="17" max="21" width="9.28125" style="6" bestFit="1" customWidth="1"/>
    <col min="22" max="22" width="10.00390625" style="6" bestFit="1" customWidth="1"/>
    <col min="23" max="16384" width="9.140625" style="6" customWidth="1"/>
  </cols>
  <sheetData>
    <row r="1" spans="1:9" ht="30.75">
      <c r="A1" s="23" t="s">
        <v>0</v>
      </c>
      <c r="B1" s="479" t="s">
        <v>72</v>
      </c>
      <c r="C1" s="479"/>
      <c r="D1" s="479"/>
      <c r="E1" s="479"/>
      <c r="F1" s="479"/>
      <c r="G1" s="217" t="s">
        <v>144</v>
      </c>
      <c r="H1" s="24"/>
      <c r="I1" s="24"/>
    </row>
    <row r="2" spans="1:10" ht="14.25">
      <c r="A2" s="484" t="s">
        <v>32</v>
      </c>
      <c r="B2" s="484"/>
      <c r="C2" s="484"/>
      <c r="D2" s="484"/>
      <c r="E2" s="484"/>
      <c r="F2" s="484"/>
      <c r="G2" s="484"/>
      <c r="H2" s="485"/>
      <c r="I2" s="485"/>
      <c r="J2" s="485"/>
    </row>
    <row r="3" spans="1:10" ht="14.25">
      <c r="A3" s="490" t="s">
        <v>11</v>
      </c>
      <c r="B3" s="490"/>
      <c r="C3" s="490"/>
      <c r="D3" s="490"/>
      <c r="E3" s="490"/>
      <c r="F3" s="490"/>
      <c r="G3" s="490"/>
      <c r="H3" s="485"/>
      <c r="I3" s="485"/>
      <c r="J3" s="485"/>
    </row>
    <row r="4" spans="1:10" ht="3.75" customHeight="1">
      <c r="A4" s="490"/>
      <c r="B4" s="490"/>
      <c r="C4" s="490"/>
      <c r="D4" s="490"/>
      <c r="E4" s="490"/>
      <c r="F4" s="490"/>
      <c r="G4" s="490"/>
      <c r="H4" s="485"/>
      <c r="I4" s="485"/>
      <c r="J4" s="485"/>
    </row>
    <row r="5" spans="1:10" ht="15" customHeight="1">
      <c r="A5" s="489" t="s">
        <v>33</v>
      </c>
      <c r="B5" s="489"/>
      <c r="C5" s="489"/>
      <c r="D5" s="489"/>
      <c r="E5" s="489"/>
      <c r="F5" s="489"/>
      <c r="G5" s="489"/>
      <c r="H5" s="485"/>
      <c r="I5" s="485"/>
      <c r="J5" s="485"/>
    </row>
    <row r="6" spans="1:10" ht="15" customHeight="1">
      <c r="A6" s="489"/>
      <c r="B6" s="489"/>
      <c r="C6" s="489"/>
      <c r="D6" s="489"/>
      <c r="E6" s="489"/>
      <c r="F6" s="489"/>
      <c r="G6" s="489"/>
      <c r="H6" s="485"/>
      <c r="I6" s="485"/>
      <c r="J6" s="485"/>
    </row>
    <row r="7" spans="1:10" ht="14.25">
      <c r="A7" s="489"/>
      <c r="B7" s="489"/>
      <c r="C7" s="489"/>
      <c r="D7" s="489"/>
      <c r="E7" s="489"/>
      <c r="F7" s="489"/>
      <c r="G7" s="489"/>
      <c r="H7" s="485"/>
      <c r="I7" s="485"/>
      <c r="J7" s="485"/>
    </row>
    <row r="8" spans="1:7" ht="13.5" customHeight="1">
      <c r="A8" s="49"/>
      <c r="B8" s="49"/>
      <c r="C8" s="49"/>
      <c r="D8" s="49"/>
      <c r="E8" s="49"/>
      <c r="F8" s="49"/>
      <c r="G8" s="49"/>
    </row>
    <row r="9" spans="1:11" ht="57">
      <c r="A9" s="44"/>
      <c r="B9" s="44"/>
      <c r="C9" s="25" t="s">
        <v>179</v>
      </c>
      <c r="D9" s="25" t="s">
        <v>143</v>
      </c>
      <c r="E9" s="25" t="s">
        <v>10</v>
      </c>
      <c r="G9" s="464" t="s">
        <v>83</v>
      </c>
      <c r="H9" s="465"/>
      <c r="I9" s="465"/>
      <c r="J9" s="465"/>
      <c r="K9" s="111" t="s">
        <v>246</v>
      </c>
    </row>
    <row r="10" spans="1:10" ht="15" customHeight="1">
      <c r="A10" s="482" t="s">
        <v>35</v>
      </c>
      <c r="B10" s="483"/>
      <c r="C10" s="45"/>
      <c r="D10" s="78"/>
      <c r="E10" s="46"/>
      <c r="F10" s="85"/>
      <c r="G10" s="54" t="s">
        <v>46</v>
      </c>
      <c r="H10" s="53"/>
      <c r="I10" s="494" t="s">
        <v>47</v>
      </c>
      <c r="J10" s="494"/>
    </row>
    <row r="11" spans="1:13" ht="38.25" customHeight="1">
      <c r="A11" s="486" t="s">
        <v>37</v>
      </c>
      <c r="B11" s="487"/>
      <c r="C11" s="61">
        <v>5672.65</v>
      </c>
      <c r="D11" s="60">
        <v>542.55</v>
      </c>
      <c r="E11" s="382">
        <f aca="true" t="shared" si="0" ref="E11:E18">C11+D11</f>
        <v>6215.2</v>
      </c>
      <c r="F11" s="62"/>
      <c r="G11" s="52" t="s">
        <v>57</v>
      </c>
      <c r="H11" s="105"/>
      <c r="I11" s="449" t="s">
        <v>58</v>
      </c>
      <c r="J11" s="449"/>
      <c r="K11" s="112"/>
      <c r="L11" s="77"/>
      <c r="M11" s="77"/>
    </row>
    <row r="12" spans="1:13" ht="30.75" customHeight="1">
      <c r="A12" s="488" t="s">
        <v>263</v>
      </c>
      <c r="B12" s="487"/>
      <c r="C12" s="61">
        <v>24642</v>
      </c>
      <c r="D12" s="61">
        <v>1877.79</v>
      </c>
      <c r="E12" s="382">
        <f t="shared" si="0"/>
        <v>26519.79</v>
      </c>
      <c r="F12" s="62"/>
      <c r="G12" s="52" t="s">
        <v>48</v>
      </c>
      <c r="H12" s="105"/>
      <c r="I12" s="449" t="s">
        <v>59</v>
      </c>
      <c r="J12" s="449"/>
      <c r="K12" s="112"/>
      <c r="L12" s="77"/>
      <c r="M12" s="77"/>
    </row>
    <row r="13" spans="1:13" ht="30" customHeight="1">
      <c r="A13" s="480" t="s">
        <v>36</v>
      </c>
      <c r="B13" s="481"/>
      <c r="C13" s="46">
        <f>SUM(C11:C12)</f>
        <v>30314.65</v>
      </c>
      <c r="D13" s="46">
        <f>SUM(D11:D12)</f>
        <v>2420.34</v>
      </c>
      <c r="E13" s="46">
        <f t="shared" si="0"/>
        <v>32734.99</v>
      </c>
      <c r="F13" s="86"/>
      <c r="G13" s="52" t="s">
        <v>49</v>
      </c>
      <c r="H13" s="105"/>
      <c r="I13" s="449" t="s">
        <v>60</v>
      </c>
      <c r="J13" s="449"/>
      <c r="K13" s="112"/>
      <c r="L13" s="77"/>
      <c r="M13" s="77"/>
    </row>
    <row r="14" spans="1:13" ht="31.5" customHeight="1">
      <c r="A14" s="453" t="s">
        <v>1</v>
      </c>
      <c r="B14" s="454"/>
      <c r="C14" s="47">
        <v>57004</v>
      </c>
      <c r="D14" s="47">
        <v>1173.56</v>
      </c>
      <c r="E14" s="218">
        <f t="shared" si="0"/>
        <v>58177.56</v>
      </c>
      <c r="F14" s="86"/>
      <c r="G14" s="52" t="s">
        <v>50</v>
      </c>
      <c r="H14" s="105"/>
      <c r="I14" s="449" t="s">
        <v>61</v>
      </c>
      <c r="J14" s="449"/>
      <c r="K14" s="112"/>
      <c r="L14" s="77"/>
      <c r="M14" s="77"/>
    </row>
    <row r="15" spans="1:13" ht="30" customHeight="1">
      <c r="A15" s="453" t="s">
        <v>182</v>
      </c>
      <c r="B15" s="454"/>
      <c r="C15" s="47">
        <v>411194</v>
      </c>
      <c r="D15" s="47">
        <v>74021.11</v>
      </c>
      <c r="E15" s="218">
        <f t="shared" si="0"/>
        <v>485215.11</v>
      </c>
      <c r="F15" s="86"/>
      <c r="G15" s="52" t="s">
        <v>51</v>
      </c>
      <c r="H15" s="105"/>
      <c r="I15" s="449" t="s">
        <v>62</v>
      </c>
      <c r="J15" s="449"/>
      <c r="K15" s="112"/>
      <c r="L15" s="77"/>
      <c r="M15" s="77"/>
    </row>
    <row r="16" spans="1:13" ht="30" customHeight="1">
      <c r="A16" s="453" t="s">
        <v>181</v>
      </c>
      <c r="B16" s="454"/>
      <c r="C16" s="47">
        <v>107780.35</v>
      </c>
      <c r="D16" s="47">
        <v>14782.09</v>
      </c>
      <c r="E16" s="218">
        <f t="shared" si="0"/>
        <v>122562.44</v>
      </c>
      <c r="F16" s="86"/>
      <c r="G16" s="52" t="s">
        <v>52</v>
      </c>
      <c r="H16" s="105"/>
      <c r="I16" s="449" t="s">
        <v>63</v>
      </c>
      <c r="J16" s="449"/>
      <c r="K16" s="112"/>
      <c r="L16" s="77"/>
      <c r="M16" s="77"/>
    </row>
    <row r="17" spans="1:13" ht="30" customHeight="1">
      <c r="A17" s="453"/>
      <c r="B17" s="454"/>
      <c r="C17" s="47"/>
      <c r="D17" s="47"/>
      <c r="E17" s="218">
        <f t="shared" si="0"/>
        <v>0</v>
      </c>
      <c r="F17" s="86"/>
      <c r="G17" s="52" t="s">
        <v>53</v>
      </c>
      <c r="H17" s="105"/>
      <c r="I17" s="449" t="s">
        <v>64</v>
      </c>
      <c r="J17" s="449"/>
      <c r="K17" s="112"/>
      <c r="L17" s="77"/>
      <c r="M17" s="77"/>
    </row>
    <row r="18" spans="1:13" ht="30" customHeight="1" thickBot="1">
      <c r="A18" s="453"/>
      <c r="B18" s="491"/>
      <c r="C18" s="47"/>
      <c r="D18" s="63"/>
      <c r="E18" s="218">
        <f t="shared" si="0"/>
        <v>0</v>
      </c>
      <c r="F18" s="86"/>
      <c r="G18" s="52" t="s">
        <v>54</v>
      </c>
      <c r="H18" s="105"/>
      <c r="I18" s="449" t="s">
        <v>68</v>
      </c>
      <c r="J18" s="449"/>
      <c r="K18" s="112"/>
      <c r="L18" s="77"/>
      <c r="M18" s="77"/>
    </row>
    <row r="19" spans="1:13" ht="30" customHeight="1" thickTop="1">
      <c r="A19" s="492" t="s">
        <v>41</v>
      </c>
      <c r="B19" s="493"/>
      <c r="C19" s="46">
        <f>SUM(C13:C18)</f>
        <v>606293</v>
      </c>
      <c r="D19" s="46">
        <f>SUM(D13:D18)</f>
        <v>92397.09999999999</v>
      </c>
      <c r="E19" s="46">
        <f>SUM(E13:E18)</f>
        <v>698690.1000000001</v>
      </c>
      <c r="F19" s="86"/>
      <c r="G19" s="52" t="s">
        <v>55</v>
      </c>
      <c r="H19" s="105"/>
      <c r="I19" s="449" t="s">
        <v>65</v>
      </c>
      <c r="J19" s="449"/>
      <c r="K19" s="409">
        <f>SUM(K17:K18)</f>
        <v>0</v>
      </c>
      <c r="L19" s="77"/>
      <c r="M19" s="77"/>
    </row>
    <row r="20" spans="1:13" ht="27" customHeight="1">
      <c r="A20" s="446" t="s">
        <v>180</v>
      </c>
      <c r="B20" s="446"/>
      <c r="C20" s="108"/>
      <c r="E20" s="115"/>
      <c r="G20" s="52" t="s">
        <v>56</v>
      </c>
      <c r="H20" s="105"/>
      <c r="I20" s="449" t="s">
        <v>66</v>
      </c>
      <c r="J20" s="449"/>
      <c r="L20" s="77"/>
      <c r="M20" s="77"/>
    </row>
    <row r="21" spans="1:13" ht="27" customHeight="1">
      <c r="A21" s="109" t="s">
        <v>120</v>
      </c>
      <c r="B21" s="401">
        <f>C12+C14+C15</f>
        <v>492840</v>
      </c>
      <c r="C21" s="77"/>
      <c r="E21" s="115"/>
      <c r="G21" s="55" t="s">
        <v>69</v>
      </c>
      <c r="H21" s="106"/>
      <c r="I21" s="449" t="s">
        <v>67</v>
      </c>
      <c r="J21" s="449"/>
      <c r="L21" s="77"/>
      <c r="M21" s="77"/>
    </row>
    <row r="22" spans="1:13" ht="27" customHeight="1">
      <c r="A22" s="109" t="s">
        <v>121</v>
      </c>
      <c r="B22" s="401">
        <f>SUM(C11+C16)</f>
        <v>113453</v>
      </c>
      <c r="C22" s="77"/>
      <c r="G22" s="58"/>
      <c r="H22" s="56"/>
      <c r="I22" s="57"/>
      <c r="J22" s="57"/>
      <c r="L22" s="77"/>
      <c r="M22" s="77"/>
    </row>
    <row r="23" spans="1:14" ht="27" customHeight="1">
      <c r="A23" s="110" t="s">
        <v>122</v>
      </c>
      <c r="B23" s="401">
        <f>SUM(B21:B22)</f>
        <v>606293</v>
      </c>
      <c r="C23" s="77"/>
      <c r="G23" s="58"/>
      <c r="H23" s="56"/>
      <c r="I23" s="57"/>
      <c r="J23" s="57"/>
      <c r="L23" s="77"/>
      <c r="M23" s="77"/>
      <c r="N23" s="82"/>
    </row>
    <row r="24" spans="1:255" ht="14.25">
      <c r="A24" s="455"/>
      <c r="B24" s="455"/>
      <c r="C24" s="455"/>
      <c r="D24" s="455"/>
      <c r="E24" s="455"/>
      <c r="F24" s="455"/>
      <c r="G24" s="455"/>
      <c r="H24" s="455"/>
      <c r="I24" s="455"/>
      <c r="J24" s="455"/>
      <c r="K24" s="66"/>
      <c r="L24" s="499"/>
      <c r="M24" s="499"/>
      <c r="N24" s="82"/>
      <c r="O24" s="107"/>
      <c r="P24" s="455"/>
      <c r="Q24" s="455"/>
      <c r="R24" s="455"/>
      <c r="S24" s="455"/>
      <c r="T24" s="455"/>
      <c r="U24" s="455"/>
      <c r="V24" s="455"/>
      <c r="W24" s="455"/>
      <c r="X24" s="455"/>
      <c r="Y24" s="455"/>
      <c r="Z24" s="455"/>
      <c r="AA24" s="455"/>
      <c r="AB24" s="455"/>
      <c r="AC24" s="455"/>
      <c r="AD24" s="455"/>
      <c r="AE24" s="455"/>
      <c r="AF24" s="455"/>
      <c r="AG24" s="455"/>
      <c r="AH24" s="455"/>
      <c r="AI24" s="455"/>
      <c r="AJ24" s="455"/>
      <c r="AK24" s="455"/>
      <c r="AL24" s="455"/>
      <c r="AM24" s="455"/>
      <c r="AN24" s="455"/>
      <c r="AO24" s="455"/>
      <c r="AP24" s="455"/>
      <c r="AQ24" s="455"/>
      <c r="AR24" s="455"/>
      <c r="AS24" s="455"/>
      <c r="AT24" s="455"/>
      <c r="AU24" s="455"/>
      <c r="AV24" s="455"/>
      <c r="AW24" s="455"/>
      <c r="AX24" s="455"/>
      <c r="AY24" s="455"/>
      <c r="AZ24" s="455"/>
      <c r="BA24" s="455"/>
      <c r="BB24" s="455"/>
      <c r="BC24" s="455"/>
      <c r="BD24" s="455"/>
      <c r="BE24" s="455"/>
      <c r="BF24" s="455"/>
      <c r="BG24" s="455"/>
      <c r="BH24" s="455"/>
      <c r="BI24" s="455"/>
      <c r="BJ24" s="455"/>
      <c r="BK24" s="455"/>
      <c r="BL24" s="455"/>
      <c r="BM24" s="455"/>
      <c r="BN24" s="455"/>
      <c r="BO24" s="455"/>
      <c r="BP24" s="455"/>
      <c r="BQ24" s="455"/>
      <c r="BR24" s="455"/>
      <c r="BS24" s="455"/>
      <c r="BT24" s="455"/>
      <c r="BU24" s="455"/>
      <c r="BV24" s="455"/>
      <c r="BW24" s="455"/>
      <c r="BX24" s="455"/>
      <c r="BY24" s="455"/>
      <c r="BZ24" s="455"/>
      <c r="CA24" s="455"/>
      <c r="CB24" s="455"/>
      <c r="CC24" s="455"/>
      <c r="CD24" s="455"/>
      <c r="CE24" s="455"/>
      <c r="CF24" s="455"/>
      <c r="CG24" s="455"/>
      <c r="CH24" s="455"/>
      <c r="CI24" s="455"/>
      <c r="CJ24" s="455"/>
      <c r="CK24" s="455"/>
      <c r="CL24" s="455"/>
      <c r="CM24" s="455"/>
      <c r="CN24" s="455"/>
      <c r="CO24" s="455"/>
      <c r="CP24" s="455"/>
      <c r="CQ24" s="455"/>
      <c r="CR24" s="455"/>
      <c r="CS24" s="455"/>
      <c r="CT24" s="455"/>
      <c r="CU24" s="455"/>
      <c r="CV24" s="455"/>
      <c r="CW24" s="455"/>
      <c r="CX24" s="455"/>
      <c r="CY24" s="455"/>
      <c r="CZ24" s="455"/>
      <c r="DA24" s="455"/>
      <c r="DB24" s="455"/>
      <c r="DC24" s="455"/>
      <c r="DD24" s="455"/>
      <c r="DE24" s="455"/>
      <c r="DF24" s="455"/>
      <c r="DG24" s="455"/>
      <c r="DH24" s="455"/>
      <c r="DI24" s="455"/>
      <c r="DJ24" s="455"/>
      <c r="DK24" s="455"/>
      <c r="DL24" s="455"/>
      <c r="DM24" s="455"/>
      <c r="DN24" s="455"/>
      <c r="DO24" s="455"/>
      <c r="DP24" s="455"/>
      <c r="DQ24" s="455"/>
      <c r="DR24" s="455"/>
      <c r="DS24" s="455"/>
      <c r="DT24" s="455"/>
      <c r="DU24" s="455"/>
      <c r="DV24" s="455"/>
      <c r="DW24" s="455"/>
      <c r="DX24" s="455"/>
      <c r="DY24" s="455"/>
      <c r="DZ24" s="455"/>
      <c r="EA24" s="455"/>
      <c r="EB24" s="455"/>
      <c r="EC24" s="455"/>
      <c r="ED24" s="455"/>
      <c r="EE24" s="455"/>
      <c r="EF24" s="455"/>
      <c r="EG24" s="455"/>
      <c r="EH24" s="455"/>
      <c r="EI24" s="455"/>
      <c r="EJ24" s="455"/>
      <c r="EK24" s="455"/>
      <c r="EL24" s="455"/>
      <c r="EM24" s="455"/>
      <c r="EN24" s="455"/>
      <c r="EO24" s="455"/>
      <c r="EP24" s="455"/>
      <c r="EQ24" s="455"/>
      <c r="ER24" s="455"/>
      <c r="ES24" s="455"/>
      <c r="ET24" s="455"/>
      <c r="EU24" s="455"/>
      <c r="EV24" s="455"/>
      <c r="EW24" s="455"/>
      <c r="EX24" s="455"/>
      <c r="EY24" s="455"/>
      <c r="EZ24" s="455"/>
      <c r="FA24" s="455"/>
      <c r="FB24" s="455"/>
      <c r="FC24" s="455"/>
      <c r="FD24" s="455"/>
      <c r="FE24" s="455"/>
      <c r="FF24" s="455"/>
      <c r="FG24" s="455"/>
      <c r="FH24" s="455"/>
      <c r="FI24" s="455"/>
      <c r="FJ24" s="455"/>
      <c r="FK24" s="455"/>
      <c r="FL24" s="455"/>
      <c r="FM24" s="455"/>
      <c r="FN24" s="455"/>
      <c r="FO24" s="455"/>
      <c r="FP24" s="455"/>
      <c r="FQ24" s="455"/>
      <c r="FR24" s="455"/>
      <c r="FS24" s="455"/>
      <c r="FT24" s="455"/>
      <c r="FU24" s="455"/>
      <c r="FV24" s="455"/>
      <c r="FW24" s="455"/>
      <c r="FX24" s="455"/>
      <c r="FY24" s="455"/>
      <c r="FZ24" s="455"/>
      <c r="GA24" s="455"/>
      <c r="GB24" s="455"/>
      <c r="GC24" s="455"/>
      <c r="GD24" s="455"/>
      <c r="GE24" s="455"/>
      <c r="GF24" s="455"/>
      <c r="GG24" s="455"/>
      <c r="GH24" s="455"/>
      <c r="GI24" s="455"/>
      <c r="GJ24" s="455"/>
      <c r="GK24" s="455"/>
      <c r="GL24" s="455"/>
      <c r="GM24" s="455"/>
      <c r="GN24" s="455"/>
      <c r="GO24" s="455"/>
      <c r="GP24" s="455"/>
      <c r="GQ24" s="455"/>
      <c r="GR24" s="455"/>
      <c r="GS24" s="455"/>
      <c r="GT24" s="455"/>
      <c r="GU24" s="455"/>
      <c r="GV24" s="455"/>
      <c r="GW24" s="455"/>
      <c r="GX24" s="455"/>
      <c r="GY24" s="455"/>
      <c r="GZ24" s="455"/>
      <c r="HA24" s="455"/>
      <c r="HB24" s="455"/>
      <c r="HC24" s="455"/>
      <c r="HD24" s="455"/>
      <c r="HE24" s="455"/>
      <c r="HF24" s="455"/>
      <c r="HG24" s="455"/>
      <c r="HH24" s="455"/>
      <c r="HI24" s="455"/>
      <c r="HJ24" s="455"/>
      <c r="HK24" s="455"/>
      <c r="HL24" s="455"/>
      <c r="HM24" s="455"/>
      <c r="HN24" s="455"/>
      <c r="HO24" s="455"/>
      <c r="HP24" s="455"/>
      <c r="HQ24" s="455"/>
      <c r="HR24" s="455"/>
      <c r="HS24" s="455"/>
      <c r="HT24" s="455"/>
      <c r="HU24" s="455"/>
      <c r="HV24" s="455"/>
      <c r="HW24" s="455"/>
      <c r="HX24" s="455"/>
      <c r="HY24" s="455"/>
      <c r="HZ24" s="455"/>
      <c r="IA24" s="455"/>
      <c r="IB24" s="455"/>
      <c r="IC24" s="455"/>
      <c r="ID24" s="455"/>
      <c r="IE24" s="455"/>
      <c r="IF24" s="455"/>
      <c r="IG24" s="455"/>
      <c r="IH24" s="455"/>
      <c r="II24" s="455"/>
      <c r="IJ24" s="455"/>
      <c r="IK24" s="455"/>
      <c r="IL24" s="455"/>
      <c r="IM24" s="455"/>
      <c r="IN24" s="455"/>
      <c r="IO24" s="455"/>
      <c r="IP24" s="455"/>
      <c r="IQ24" s="455"/>
      <c r="IR24" s="455"/>
      <c r="IS24" s="455"/>
      <c r="IT24" s="455"/>
      <c r="IU24" s="455"/>
    </row>
    <row r="25" spans="1:14" s="29" customFormat="1" ht="14.25">
      <c r="A25" s="478" t="s">
        <v>7</v>
      </c>
      <c r="B25" s="478"/>
      <c r="C25" s="478"/>
      <c r="D25" s="478"/>
      <c r="E25" s="478"/>
      <c r="F25" s="478"/>
      <c r="G25" s="478"/>
      <c r="H25" s="478"/>
      <c r="I25" s="478"/>
      <c r="J25" s="478"/>
      <c r="N25" s="113"/>
    </row>
    <row r="26" spans="1:14" s="29" customFormat="1" ht="15" customHeight="1">
      <c r="A26" s="500" t="s">
        <v>30</v>
      </c>
      <c r="B26" s="500"/>
      <c r="C26" s="500"/>
      <c r="D26" s="500"/>
      <c r="E26" s="500"/>
      <c r="F26" s="500"/>
      <c r="G26" s="500"/>
      <c r="H26" s="500"/>
      <c r="I26" s="500"/>
      <c r="J26" s="500"/>
      <c r="N26" s="113"/>
    </row>
    <row r="27" spans="1:14" s="29" customFormat="1" ht="27" customHeight="1">
      <c r="A27" s="496" t="s">
        <v>25</v>
      </c>
      <c r="B27" s="463" t="s">
        <v>13</v>
      </c>
      <c r="C27" s="495" t="s">
        <v>12</v>
      </c>
      <c r="D27" s="497" t="s">
        <v>4</v>
      </c>
      <c r="E27" s="498"/>
      <c r="F27" s="472" t="s">
        <v>9</v>
      </c>
      <c r="G27" s="450" t="s">
        <v>43</v>
      </c>
      <c r="H27" s="450" t="s">
        <v>42</v>
      </c>
      <c r="I27" s="450" t="s">
        <v>44</v>
      </c>
      <c r="J27" s="450" t="s">
        <v>45</v>
      </c>
      <c r="N27" s="113"/>
    </row>
    <row r="28" spans="1:14" s="29" customFormat="1" ht="30" customHeight="1">
      <c r="A28" s="496"/>
      <c r="B28" s="459"/>
      <c r="C28" s="451"/>
      <c r="D28" s="51" t="s">
        <v>5</v>
      </c>
      <c r="E28" s="51" t="s">
        <v>6</v>
      </c>
      <c r="F28" s="472"/>
      <c r="G28" s="450"/>
      <c r="H28" s="450"/>
      <c r="I28" s="450"/>
      <c r="J28" s="450"/>
      <c r="N28" s="113"/>
    </row>
    <row r="29" spans="1:14" s="29" customFormat="1" ht="14.25">
      <c r="A29" s="496"/>
      <c r="B29" s="460"/>
      <c r="C29" s="452"/>
      <c r="D29" s="33"/>
      <c r="E29" s="33"/>
      <c r="F29" s="472"/>
      <c r="G29" s="450"/>
      <c r="H29" s="450"/>
      <c r="I29" s="450"/>
      <c r="J29" s="450"/>
      <c r="K29" s="29" t="s">
        <v>123</v>
      </c>
      <c r="L29" s="29" t="s">
        <v>124</v>
      </c>
      <c r="M29" s="29" t="s">
        <v>156</v>
      </c>
      <c r="N29" s="113"/>
    </row>
    <row r="30" spans="1:13" ht="72.75" customHeight="1">
      <c r="A30" s="7" t="s">
        <v>75</v>
      </c>
      <c r="B30" s="7" t="s">
        <v>73</v>
      </c>
      <c r="C30" s="47">
        <v>8160</v>
      </c>
      <c r="D30" s="47">
        <v>0</v>
      </c>
      <c r="E30" s="47"/>
      <c r="F30" s="402">
        <f aca="true" t="shared" si="1" ref="F30:F35">C30+D30+E30</f>
        <v>8160</v>
      </c>
      <c r="G30" s="50" t="s">
        <v>104</v>
      </c>
      <c r="H30" s="50"/>
      <c r="I30" s="48" t="s">
        <v>87</v>
      </c>
      <c r="J30" s="48" t="s">
        <v>95</v>
      </c>
      <c r="K30" s="350">
        <v>7670.4</v>
      </c>
      <c r="L30" s="350">
        <v>489.6</v>
      </c>
      <c r="M30" s="403">
        <f aca="true" t="shared" si="2" ref="M30:M36">SUM(K30:L30)</f>
        <v>8160</v>
      </c>
    </row>
    <row r="31" spans="1:17" ht="42.75">
      <c r="A31" s="7" t="s">
        <v>2</v>
      </c>
      <c r="B31" s="7" t="s">
        <v>74</v>
      </c>
      <c r="C31" s="47">
        <v>1895</v>
      </c>
      <c r="D31" s="47"/>
      <c r="E31" s="47"/>
      <c r="F31" s="402">
        <f t="shared" si="1"/>
        <v>1895</v>
      </c>
      <c r="G31" s="50" t="s">
        <v>105</v>
      </c>
      <c r="H31" s="50"/>
      <c r="I31" s="48" t="s">
        <v>87</v>
      </c>
      <c r="J31" s="48" t="s">
        <v>95</v>
      </c>
      <c r="K31" s="350">
        <v>1781.3</v>
      </c>
      <c r="L31" s="350">
        <v>113.7</v>
      </c>
      <c r="M31" s="403">
        <f t="shared" si="2"/>
        <v>1895</v>
      </c>
      <c r="O31" s="82"/>
      <c r="Q31" s="82"/>
    </row>
    <row r="32" spans="1:15" ht="28.5">
      <c r="A32" s="8" t="s">
        <v>142</v>
      </c>
      <c r="B32" s="7" t="s">
        <v>73</v>
      </c>
      <c r="C32" s="47">
        <v>3218.48</v>
      </c>
      <c r="D32" s="47"/>
      <c r="E32" s="47"/>
      <c r="F32" s="402">
        <f t="shared" si="1"/>
        <v>3218.48</v>
      </c>
      <c r="G32" s="50" t="s">
        <v>272</v>
      </c>
      <c r="H32" s="50"/>
      <c r="I32" s="48" t="s">
        <v>87</v>
      </c>
      <c r="J32" s="48" t="s">
        <v>95</v>
      </c>
      <c r="K32" s="350">
        <v>2822.57</v>
      </c>
      <c r="L32" s="350">
        <v>395.91</v>
      </c>
      <c r="M32" s="403">
        <f t="shared" si="2"/>
        <v>3218.48</v>
      </c>
      <c r="O32" s="6" t="s">
        <v>276</v>
      </c>
    </row>
    <row r="33" spans="1:15" ht="103.5" customHeight="1">
      <c r="A33" s="8" t="s">
        <v>3</v>
      </c>
      <c r="B33" s="91" t="s">
        <v>73</v>
      </c>
      <c r="C33" s="354">
        <v>16175.17</v>
      </c>
      <c r="D33" s="354">
        <v>0</v>
      </c>
      <c r="E33" s="354"/>
      <c r="F33" s="404">
        <f t="shared" si="1"/>
        <v>16175.17</v>
      </c>
      <c r="G33" s="50" t="s">
        <v>106</v>
      </c>
      <c r="H33" s="50"/>
      <c r="I33" s="48" t="s">
        <v>87</v>
      </c>
      <c r="J33" s="94" t="s">
        <v>95</v>
      </c>
      <c r="K33" s="95">
        <v>6574.83</v>
      </c>
      <c r="L33" s="96">
        <v>4978.86</v>
      </c>
      <c r="M33" s="96">
        <v>2629.93</v>
      </c>
      <c r="N33" s="350">
        <v>1991.55</v>
      </c>
      <c r="O33" s="403">
        <f>SUM(K33:N33)</f>
        <v>16175.169999999998</v>
      </c>
    </row>
    <row r="34" spans="1:14" ht="28.5">
      <c r="A34" s="7" t="s">
        <v>264</v>
      </c>
      <c r="B34" s="7" t="s">
        <v>164</v>
      </c>
      <c r="C34" s="47">
        <v>603</v>
      </c>
      <c r="D34" s="47"/>
      <c r="E34" s="47"/>
      <c r="F34" s="402">
        <f t="shared" si="1"/>
        <v>603</v>
      </c>
      <c r="G34" s="50"/>
      <c r="H34" s="50"/>
      <c r="I34" s="48"/>
      <c r="J34" s="94" t="s">
        <v>95</v>
      </c>
      <c r="K34" s="97">
        <v>566.82</v>
      </c>
      <c r="L34" s="97">
        <v>36.18</v>
      </c>
      <c r="M34" s="405">
        <f t="shared" si="2"/>
        <v>603</v>
      </c>
      <c r="N34" s="82"/>
    </row>
    <row r="35" spans="1:14" s="317" customFormat="1" ht="29.25" thickBot="1">
      <c r="A35" s="9" t="s">
        <v>248</v>
      </c>
      <c r="B35" s="10" t="s">
        <v>247</v>
      </c>
      <c r="C35" s="3">
        <v>263</v>
      </c>
      <c r="D35" s="3"/>
      <c r="E35" s="3"/>
      <c r="F35" s="402">
        <f t="shared" si="1"/>
        <v>263</v>
      </c>
      <c r="G35" s="50" t="s">
        <v>136</v>
      </c>
      <c r="H35" s="50"/>
      <c r="I35" s="73"/>
      <c r="J35" s="73" t="s">
        <v>95</v>
      </c>
      <c r="K35" s="97">
        <v>247.22</v>
      </c>
      <c r="L35" s="97">
        <v>15.78</v>
      </c>
      <c r="M35" s="405">
        <f>SUM(K35:L35)</f>
        <v>263</v>
      </c>
      <c r="N35" s="349"/>
    </row>
    <row r="36" spans="1:14" ht="15" thickBot="1">
      <c r="A36" s="9"/>
      <c r="B36" s="10"/>
      <c r="C36" s="3"/>
      <c r="D36" s="3"/>
      <c r="E36" s="3"/>
      <c r="F36" s="47"/>
      <c r="G36" s="50"/>
      <c r="H36" s="50"/>
      <c r="I36" s="73"/>
      <c r="J36" s="73"/>
      <c r="M36" s="406">
        <f t="shared" si="2"/>
        <v>0</v>
      </c>
      <c r="N36" s="349"/>
    </row>
    <row r="37" spans="1:13" s="29" customFormat="1" ht="15.75" customHeight="1" thickBot="1">
      <c r="A37" s="461" t="s">
        <v>24</v>
      </c>
      <c r="B37" s="462"/>
      <c r="C37" s="27">
        <f>SUM(C30:C36)</f>
        <v>30314.65</v>
      </c>
      <c r="D37" s="32">
        <f>SUM(D30:D36)</f>
        <v>0</v>
      </c>
      <c r="E37" s="32">
        <f>SUM(E30:E36)</f>
        <v>0</v>
      </c>
      <c r="F37" s="28">
        <f>SUM(F30:F36)</f>
        <v>30314.65</v>
      </c>
      <c r="I37" s="383" t="s">
        <v>118</v>
      </c>
      <c r="J37" s="72" t="s">
        <v>114</v>
      </c>
      <c r="K37" s="72" t="s">
        <v>115</v>
      </c>
      <c r="M37" s="113">
        <f>SUM(M30:M36)</f>
        <v>16769.41</v>
      </c>
    </row>
    <row r="38" spans="9:13" ht="14.25">
      <c r="I38" s="70">
        <f>E13</f>
        <v>32734.99</v>
      </c>
      <c r="J38" s="71">
        <f>F37</f>
        <v>30314.65</v>
      </c>
      <c r="K38" s="385">
        <f>SUM(I38-J38)</f>
        <v>2420.34</v>
      </c>
      <c r="L38" s="103" t="s">
        <v>124</v>
      </c>
      <c r="M38" s="387">
        <v>1877.79</v>
      </c>
    </row>
    <row r="39" spans="8:13" ht="15" customHeight="1" thickBot="1">
      <c r="H39" s="26"/>
      <c r="I39" s="26"/>
      <c r="L39" s="103" t="s">
        <v>123</v>
      </c>
      <c r="M39" s="388">
        <v>542.55</v>
      </c>
    </row>
    <row r="40" spans="1:13" s="29" customFormat="1" ht="15.75" customHeight="1" thickTop="1">
      <c r="A40" s="478" t="s">
        <v>38</v>
      </c>
      <c r="B40" s="478"/>
      <c r="C40" s="478"/>
      <c r="D40" s="478"/>
      <c r="E40" s="478"/>
      <c r="F40" s="478"/>
      <c r="G40" s="478"/>
      <c r="H40" s="478"/>
      <c r="I40" s="478"/>
      <c r="J40" s="478"/>
      <c r="M40" s="389">
        <f>SUM(M38:M39)</f>
        <v>2420.34</v>
      </c>
    </row>
    <row r="41" spans="1:10" s="29" customFormat="1" ht="30" customHeight="1">
      <c r="A41" s="458" t="s">
        <v>31</v>
      </c>
      <c r="B41" s="458"/>
      <c r="C41" s="458"/>
      <c r="D41" s="458"/>
      <c r="E41" s="458"/>
      <c r="F41" s="458"/>
      <c r="G41" s="458"/>
      <c r="H41" s="458"/>
      <c r="I41" s="458"/>
      <c r="J41" s="458"/>
    </row>
    <row r="42" spans="1:10" s="29" customFormat="1" ht="27" customHeight="1">
      <c r="A42" s="496" t="s">
        <v>25</v>
      </c>
      <c r="B42" s="459" t="s">
        <v>13</v>
      </c>
      <c r="C42" s="451" t="s">
        <v>12</v>
      </c>
      <c r="D42" s="456" t="s">
        <v>4</v>
      </c>
      <c r="E42" s="457"/>
      <c r="F42" s="471" t="s">
        <v>9</v>
      </c>
      <c r="G42" s="450" t="s">
        <v>43</v>
      </c>
      <c r="H42" s="450" t="s">
        <v>42</v>
      </c>
      <c r="I42" s="450" t="s">
        <v>44</v>
      </c>
      <c r="J42" s="450" t="s">
        <v>45</v>
      </c>
    </row>
    <row r="43" spans="1:10" s="29" customFormat="1" ht="30" customHeight="1">
      <c r="A43" s="496"/>
      <c r="B43" s="459"/>
      <c r="C43" s="451"/>
      <c r="D43" s="51" t="s">
        <v>5</v>
      </c>
      <c r="E43" s="51" t="s">
        <v>6</v>
      </c>
      <c r="F43" s="472"/>
      <c r="G43" s="450"/>
      <c r="H43" s="450"/>
      <c r="I43" s="450"/>
      <c r="J43" s="450"/>
    </row>
    <row r="44" spans="1:10" s="29" customFormat="1" ht="14.25">
      <c r="A44" s="496"/>
      <c r="B44" s="460"/>
      <c r="C44" s="452"/>
      <c r="D44" s="33"/>
      <c r="E44" s="33"/>
      <c r="F44" s="473"/>
      <c r="G44" s="450"/>
      <c r="H44" s="450"/>
      <c r="I44" s="450"/>
      <c r="J44" s="450"/>
    </row>
    <row r="45" spans="1:13" ht="132" customHeight="1">
      <c r="A45" s="91" t="s">
        <v>97</v>
      </c>
      <c r="B45" s="91" t="s">
        <v>73</v>
      </c>
      <c r="C45" s="47">
        <v>49295.75</v>
      </c>
      <c r="D45" s="47"/>
      <c r="E45" s="47"/>
      <c r="F45" s="402">
        <f aca="true" t="shared" si="3" ref="F45:F50">C45+D45+E45</f>
        <v>49295.75</v>
      </c>
      <c r="G45" s="384" t="s">
        <v>103</v>
      </c>
      <c r="H45" s="48" t="s">
        <v>78</v>
      </c>
      <c r="I45" s="48" t="s">
        <v>87</v>
      </c>
      <c r="J45" s="48" t="s">
        <v>95</v>
      </c>
      <c r="K45" s="82">
        <v>28052.59</v>
      </c>
      <c r="L45" s="82">
        <v>21243.16</v>
      </c>
      <c r="M45" s="113">
        <f>SUM(K45:L45)</f>
        <v>49295.75</v>
      </c>
    </row>
    <row r="46" spans="1:10" ht="79.5" customHeight="1">
      <c r="A46" s="91" t="s">
        <v>96</v>
      </c>
      <c r="B46" s="91" t="s">
        <v>73</v>
      </c>
      <c r="C46" s="47">
        <v>639.65</v>
      </c>
      <c r="D46" s="47"/>
      <c r="E46" s="47"/>
      <c r="F46" s="402">
        <f t="shared" si="3"/>
        <v>639.65</v>
      </c>
      <c r="G46" s="384" t="s">
        <v>102</v>
      </c>
      <c r="H46" s="48" t="s">
        <v>78</v>
      </c>
      <c r="I46" s="73" t="s">
        <v>87</v>
      </c>
      <c r="J46" s="48" t="s">
        <v>95</v>
      </c>
    </row>
    <row r="47" spans="1:10" ht="42.75" customHeight="1">
      <c r="A47" s="91" t="s">
        <v>93</v>
      </c>
      <c r="B47" s="353" t="s">
        <v>269</v>
      </c>
      <c r="C47" s="47">
        <v>3000</v>
      </c>
      <c r="D47" s="47"/>
      <c r="E47" s="47"/>
      <c r="F47" s="402">
        <f t="shared" si="3"/>
        <v>3000</v>
      </c>
      <c r="G47" s="503" t="s">
        <v>279</v>
      </c>
      <c r="H47" s="73" t="s">
        <v>78</v>
      </c>
      <c r="I47" s="73" t="s">
        <v>81</v>
      </c>
      <c r="J47" s="73" t="s">
        <v>94</v>
      </c>
    </row>
    <row r="48" spans="1:10" s="337" customFormat="1" ht="32.25" customHeight="1">
      <c r="A48" s="7" t="s">
        <v>93</v>
      </c>
      <c r="B48" s="352" t="s">
        <v>266</v>
      </c>
      <c r="C48" s="47">
        <v>2250</v>
      </c>
      <c r="D48" s="47"/>
      <c r="E48" s="47"/>
      <c r="F48" s="402">
        <f t="shared" si="3"/>
        <v>2250</v>
      </c>
      <c r="G48" s="504"/>
      <c r="H48" s="351" t="s">
        <v>89</v>
      </c>
      <c r="I48" s="73" t="s">
        <v>129</v>
      </c>
      <c r="J48" s="48" t="s">
        <v>94</v>
      </c>
    </row>
    <row r="49" spans="1:10" s="355" customFormat="1" ht="32.25" customHeight="1">
      <c r="A49" s="7" t="s">
        <v>267</v>
      </c>
      <c r="B49" s="352" t="s">
        <v>84</v>
      </c>
      <c r="C49" s="47">
        <v>750</v>
      </c>
      <c r="D49" s="47"/>
      <c r="E49" s="47"/>
      <c r="F49" s="402">
        <f t="shared" si="3"/>
        <v>750</v>
      </c>
      <c r="G49" s="501" t="s">
        <v>249</v>
      </c>
      <c r="H49" s="351"/>
      <c r="I49" s="73"/>
      <c r="J49" s="73" t="s">
        <v>79</v>
      </c>
    </row>
    <row r="50" spans="1:10" ht="51" customHeight="1" thickBot="1">
      <c r="A50" s="7" t="s">
        <v>267</v>
      </c>
      <c r="B50" s="7" t="s">
        <v>268</v>
      </c>
      <c r="C50" s="47">
        <v>1891.68</v>
      </c>
      <c r="D50" s="47"/>
      <c r="E50" s="47"/>
      <c r="F50" s="402">
        <f t="shared" si="3"/>
        <v>1891.68</v>
      </c>
      <c r="G50" s="502"/>
      <c r="H50" s="59" t="s">
        <v>89</v>
      </c>
      <c r="I50" s="73" t="s">
        <v>81</v>
      </c>
      <c r="J50" s="73" t="s">
        <v>79</v>
      </c>
    </row>
    <row r="51" spans="1:11" s="29" customFormat="1" ht="23.25" customHeight="1" thickBot="1">
      <c r="A51" s="461"/>
      <c r="B51" s="462"/>
      <c r="C51" s="27">
        <f>SUM(C45:C50)</f>
        <v>57827.08</v>
      </c>
      <c r="D51" s="32">
        <f>SUM(D45:D50)</f>
        <v>0</v>
      </c>
      <c r="E51" s="32">
        <f>SUM(E45:E50)</f>
        <v>0</v>
      </c>
      <c r="F51" s="28">
        <f>SUM(F45:F50)</f>
        <v>57827.08</v>
      </c>
      <c r="I51" s="67">
        <f>E14</f>
        <v>58177.56</v>
      </c>
      <c r="J51" s="68">
        <f>F51</f>
        <v>57827.08</v>
      </c>
      <c r="K51" s="386">
        <f>SUM(I51-J51)</f>
        <v>350.4799999999959</v>
      </c>
    </row>
    <row r="52" spans="1:10" s="29" customFormat="1" ht="15.75" customHeight="1">
      <c r="A52" s="478" t="s">
        <v>265</v>
      </c>
      <c r="B52" s="478"/>
      <c r="C52" s="478"/>
      <c r="D52" s="478"/>
      <c r="E52" s="478"/>
      <c r="F52" s="478"/>
      <c r="G52" s="478"/>
      <c r="H52" s="478"/>
      <c r="I52" s="478"/>
      <c r="J52" s="478"/>
    </row>
    <row r="53" spans="1:10" s="29" customFormat="1" ht="30" customHeight="1">
      <c r="A53" s="458" t="s">
        <v>8</v>
      </c>
      <c r="B53" s="458"/>
      <c r="C53" s="458"/>
      <c r="D53" s="458"/>
      <c r="E53" s="458"/>
      <c r="F53" s="458"/>
      <c r="G53" s="458"/>
      <c r="H53" s="458"/>
      <c r="I53" s="458"/>
      <c r="J53" s="458"/>
    </row>
    <row r="54" spans="1:10" s="29" customFormat="1" ht="27" customHeight="1">
      <c r="A54" s="496" t="s">
        <v>25</v>
      </c>
      <c r="B54" s="459" t="s">
        <v>13</v>
      </c>
      <c r="C54" s="451" t="s">
        <v>12</v>
      </c>
      <c r="D54" s="456" t="s">
        <v>4</v>
      </c>
      <c r="E54" s="457"/>
      <c r="F54" s="471" t="s">
        <v>9</v>
      </c>
      <c r="G54" s="450" t="s">
        <v>43</v>
      </c>
      <c r="H54" s="450" t="s">
        <v>42</v>
      </c>
      <c r="I54" s="450" t="s">
        <v>44</v>
      </c>
      <c r="J54" s="450" t="s">
        <v>45</v>
      </c>
    </row>
    <row r="55" spans="1:10" s="29" customFormat="1" ht="30" customHeight="1">
      <c r="A55" s="496"/>
      <c r="B55" s="459"/>
      <c r="C55" s="451"/>
      <c r="D55" s="51" t="s">
        <v>5</v>
      </c>
      <c r="E55" s="51" t="s">
        <v>6</v>
      </c>
      <c r="F55" s="472"/>
      <c r="G55" s="450"/>
      <c r="H55" s="450"/>
      <c r="I55" s="450"/>
      <c r="J55" s="450"/>
    </row>
    <row r="56" spans="1:10" s="29" customFormat="1" ht="14.25">
      <c r="A56" s="496"/>
      <c r="B56" s="460"/>
      <c r="C56" s="452"/>
      <c r="D56" s="33"/>
      <c r="E56" s="33"/>
      <c r="F56" s="473"/>
      <c r="G56" s="450"/>
      <c r="H56" s="450"/>
      <c r="I56" s="450"/>
      <c r="J56" s="450"/>
    </row>
    <row r="57" spans="1:14" ht="88.5" customHeight="1">
      <c r="A57" s="91" t="s">
        <v>82</v>
      </c>
      <c r="B57" s="91" t="s">
        <v>76</v>
      </c>
      <c r="C57" s="47">
        <v>152443</v>
      </c>
      <c r="D57" s="114"/>
      <c r="E57" s="11"/>
      <c r="F57" s="402">
        <f aca="true" t="shared" si="4" ref="F57:F66">C57+D57+E57</f>
        <v>152443</v>
      </c>
      <c r="G57" s="332" t="s">
        <v>249</v>
      </c>
      <c r="H57" s="73" t="s">
        <v>78</v>
      </c>
      <c r="I57" s="73" t="s">
        <v>77</v>
      </c>
      <c r="J57" s="73" t="s">
        <v>79</v>
      </c>
      <c r="N57" s="100"/>
    </row>
    <row r="58" spans="1:14" ht="84.75" customHeight="1">
      <c r="A58" s="91" t="s">
        <v>82</v>
      </c>
      <c r="B58" s="91" t="s">
        <v>80</v>
      </c>
      <c r="C58" s="47">
        <v>128657.04</v>
      </c>
      <c r="D58" s="11"/>
      <c r="E58" s="11"/>
      <c r="F58" s="402">
        <f t="shared" si="4"/>
        <v>128657.04</v>
      </c>
      <c r="G58" s="332" t="s">
        <v>249</v>
      </c>
      <c r="H58" s="73" t="s">
        <v>78</v>
      </c>
      <c r="I58" s="73" t="s">
        <v>81</v>
      </c>
      <c r="J58" s="73" t="s">
        <v>79</v>
      </c>
      <c r="N58" s="100"/>
    </row>
    <row r="59" spans="1:14" ht="87" customHeight="1">
      <c r="A59" s="91" t="s">
        <v>82</v>
      </c>
      <c r="B59" s="92" t="s">
        <v>84</v>
      </c>
      <c r="C59" s="47">
        <v>74965</v>
      </c>
      <c r="D59" s="114"/>
      <c r="E59" s="11"/>
      <c r="F59" s="402">
        <f t="shared" si="4"/>
        <v>74965</v>
      </c>
      <c r="G59" s="332" t="s">
        <v>249</v>
      </c>
      <c r="H59" s="73" t="s">
        <v>78</v>
      </c>
      <c r="I59" s="73" t="s">
        <v>85</v>
      </c>
      <c r="J59" s="73" t="s">
        <v>79</v>
      </c>
      <c r="K59" s="29"/>
      <c r="L59" s="29"/>
      <c r="M59" s="29"/>
      <c r="N59" s="100"/>
    </row>
    <row r="60" spans="1:14" ht="57">
      <c r="A60" s="91" t="s">
        <v>86</v>
      </c>
      <c r="B60" s="91" t="s">
        <v>73</v>
      </c>
      <c r="C60" s="1">
        <v>11553.69</v>
      </c>
      <c r="D60" s="11"/>
      <c r="E60" s="11"/>
      <c r="F60" s="402">
        <f t="shared" si="4"/>
        <v>11553.69</v>
      </c>
      <c r="G60" s="50" t="s">
        <v>130</v>
      </c>
      <c r="H60" s="59" t="s">
        <v>89</v>
      </c>
      <c r="I60" s="48" t="s">
        <v>87</v>
      </c>
      <c r="J60" s="48" t="s">
        <v>88</v>
      </c>
      <c r="K60" s="82">
        <v>6574.83</v>
      </c>
      <c r="L60" s="82">
        <v>4978.86</v>
      </c>
      <c r="M60" s="113">
        <f>SUM(K60:L60)</f>
        <v>11553.689999999999</v>
      </c>
      <c r="N60" s="100"/>
    </row>
    <row r="61" spans="1:14" s="87" customFormat="1" ht="72">
      <c r="A61" s="91" t="s">
        <v>131</v>
      </c>
      <c r="B61" s="91" t="s">
        <v>73</v>
      </c>
      <c r="C61" s="1">
        <v>70000</v>
      </c>
      <c r="D61" s="11"/>
      <c r="E61" s="11"/>
      <c r="F61" s="402">
        <f t="shared" si="4"/>
        <v>70000</v>
      </c>
      <c r="G61" s="50" t="s">
        <v>98</v>
      </c>
      <c r="H61" s="59" t="s">
        <v>89</v>
      </c>
      <c r="I61" s="48" t="s">
        <v>87</v>
      </c>
      <c r="J61" s="48" t="s">
        <v>113</v>
      </c>
      <c r="N61" s="100"/>
    </row>
    <row r="62" spans="1:14" s="98" customFormat="1" ht="14.25">
      <c r="A62" s="73"/>
      <c r="B62" s="73"/>
      <c r="C62" s="47">
        <v>0</v>
      </c>
      <c r="D62" s="11"/>
      <c r="E62" s="11"/>
      <c r="F62" s="402">
        <f t="shared" si="4"/>
        <v>0</v>
      </c>
      <c r="G62" s="73"/>
      <c r="H62" s="73"/>
      <c r="I62" s="73"/>
      <c r="J62" s="73"/>
      <c r="N62" s="100"/>
    </row>
    <row r="63" spans="1:14" s="87" customFormat="1" ht="15" customHeight="1">
      <c r="A63" s="73"/>
      <c r="B63" s="73"/>
      <c r="C63" s="47">
        <v>0</v>
      </c>
      <c r="D63" s="11"/>
      <c r="E63" s="11"/>
      <c r="F63" s="402">
        <f t="shared" si="4"/>
        <v>0</v>
      </c>
      <c r="G63" s="73"/>
      <c r="H63" s="73"/>
      <c r="I63" s="73"/>
      <c r="J63" s="73"/>
      <c r="L63" s="447"/>
      <c r="M63" s="447"/>
      <c r="N63" s="100"/>
    </row>
    <row r="64" spans="1:14" s="87" customFormat="1" ht="81" customHeight="1">
      <c r="A64" s="92" t="s">
        <v>90</v>
      </c>
      <c r="B64" s="91" t="s">
        <v>127</v>
      </c>
      <c r="C64" s="47">
        <v>7500</v>
      </c>
      <c r="D64" s="11"/>
      <c r="E64" s="11"/>
      <c r="F64" s="402">
        <f t="shared" si="4"/>
        <v>7500</v>
      </c>
      <c r="G64" s="469" t="s">
        <v>250</v>
      </c>
      <c r="H64" s="59" t="s">
        <v>89</v>
      </c>
      <c r="I64" s="48" t="s">
        <v>129</v>
      </c>
      <c r="J64" s="48" t="s">
        <v>92</v>
      </c>
      <c r="N64" s="100"/>
    </row>
    <row r="65" spans="1:14" ht="57">
      <c r="A65" s="92" t="s">
        <v>90</v>
      </c>
      <c r="B65" s="92" t="s">
        <v>91</v>
      </c>
      <c r="C65" s="47">
        <v>10711</v>
      </c>
      <c r="D65" s="47"/>
      <c r="E65" s="11"/>
      <c r="F65" s="402">
        <f t="shared" si="4"/>
        <v>10711</v>
      </c>
      <c r="G65" s="470"/>
      <c r="H65" s="59" t="s">
        <v>89</v>
      </c>
      <c r="I65" s="48" t="s">
        <v>81</v>
      </c>
      <c r="J65" s="48" t="s">
        <v>92</v>
      </c>
      <c r="N65" s="100"/>
    </row>
    <row r="66" spans="1:14" ht="15" thickBot="1">
      <c r="A66" s="9" t="s">
        <v>141</v>
      </c>
      <c r="B66" s="10"/>
      <c r="C66" s="3"/>
      <c r="D66" s="12"/>
      <c r="E66" s="12"/>
      <c r="F66" s="402">
        <f t="shared" si="4"/>
        <v>0</v>
      </c>
      <c r="G66" s="50"/>
      <c r="H66" s="50"/>
      <c r="I66" s="89"/>
      <c r="J66" s="90"/>
      <c r="K66" s="72"/>
      <c r="N66" s="100"/>
    </row>
    <row r="67" spans="1:14" s="29" customFormat="1" ht="28.5" customHeight="1" thickBot="1">
      <c r="A67" s="461" t="s">
        <v>24</v>
      </c>
      <c r="B67" s="462"/>
      <c r="C67" s="27">
        <f>SUM(C57:C66)</f>
        <v>455829.73</v>
      </c>
      <c r="D67" s="32">
        <f>SUM(D57:D66)</f>
        <v>0</v>
      </c>
      <c r="E67" s="32">
        <f>SUM(E57:E66)</f>
        <v>0</v>
      </c>
      <c r="F67" s="28">
        <f>SUM(F57:F66)</f>
        <v>455829.73</v>
      </c>
      <c r="I67" s="80" t="s">
        <v>118</v>
      </c>
      <c r="J67" s="72" t="s">
        <v>114</v>
      </c>
      <c r="K67" s="72" t="s">
        <v>115</v>
      </c>
      <c r="N67" s="102"/>
    </row>
    <row r="68" spans="8:13" ht="15" customHeight="1">
      <c r="H68" s="26"/>
      <c r="I68" s="407">
        <f>E15</f>
        <v>485215.11</v>
      </c>
      <c r="J68" s="408">
        <f>F67</f>
        <v>455829.73</v>
      </c>
      <c r="K68" s="386">
        <f>SUM(I68-J68)</f>
        <v>29385.380000000005</v>
      </c>
      <c r="L68" s="99"/>
      <c r="M68" s="82"/>
    </row>
    <row r="69" spans="1:10" s="29" customFormat="1" ht="15.75" customHeight="1">
      <c r="A69" s="478" t="s">
        <v>34</v>
      </c>
      <c r="B69" s="478"/>
      <c r="C69" s="478"/>
      <c r="D69" s="478"/>
      <c r="E69" s="478"/>
      <c r="F69" s="478"/>
      <c r="G69" s="478"/>
      <c r="H69" s="478"/>
      <c r="I69" s="478"/>
      <c r="J69" s="478"/>
    </row>
    <row r="70" spans="1:10" s="29" customFormat="1" ht="18" customHeight="1">
      <c r="A70" s="458" t="s">
        <v>40</v>
      </c>
      <c r="B70" s="458"/>
      <c r="C70" s="458"/>
      <c r="D70" s="458"/>
      <c r="E70" s="458"/>
      <c r="F70" s="458"/>
      <c r="G70" s="458"/>
      <c r="H70" s="458"/>
      <c r="I70" s="458"/>
      <c r="J70" s="458"/>
    </row>
    <row r="71" spans="1:10" s="29" customFormat="1" ht="27" customHeight="1">
      <c r="A71" s="496" t="s">
        <v>25</v>
      </c>
      <c r="B71" s="459" t="s">
        <v>13</v>
      </c>
      <c r="C71" s="451" t="s">
        <v>12</v>
      </c>
      <c r="D71" s="456" t="s">
        <v>4</v>
      </c>
      <c r="E71" s="457"/>
      <c r="F71" s="471" t="s">
        <v>9</v>
      </c>
      <c r="G71" s="450" t="s">
        <v>43</v>
      </c>
      <c r="H71" s="450" t="s">
        <v>42</v>
      </c>
      <c r="I71" s="450" t="s">
        <v>44</v>
      </c>
      <c r="J71" s="450" t="s">
        <v>45</v>
      </c>
    </row>
    <row r="72" spans="1:10" s="29" customFormat="1" ht="30" customHeight="1">
      <c r="A72" s="496"/>
      <c r="B72" s="459"/>
      <c r="C72" s="451"/>
      <c r="D72" s="51" t="s">
        <v>5</v>
      </c>
      <c r="E72" s="51" t="s">
        <v>6</v>
      </c>
      <c r="F72" s="472"/>
      <c r="G72" s="450"/>
      <c r="H72" s="450"/>
      <c r="I72" s="450"/>
      <c r="J72" s="450"/>
    </row>
    <row r="73" spans="1:10" s="29" customFormat="1" ht="14.25">
      <c r="A73" s="496"/>
      <c r="B73" s="460"/>
      <c r="C73" s="452"/>
      <c r="D73" s="33"/>
      <c r="E73" s="33"/>
      <c r="F73" s="473"/>
      <c r="G73" s="450"/>
      <c r="H73" s="450"/>
      <c r="I73" s="450"/>
      <c r="J73" s="450"/>
    </row>
    <row r="74" spans="1:10" ht="128.25" customHeight="1">
      <c r="A74" s="91" t="s">
        <v>254</v>
      </c>
      <c r="B74" s="91" t="s">
        <v>141</v>
      </c>
      <c r="C74" s="47">
        <v>28724.57</v>
      </c>
      <c r="D74" s="47"/>
      <c r="E74" s="47"/>
      <c r="F74" s="402">
        <f aca="true" t="shared" si="5" ref="F74:F79">C74+D74+E74</f>
        <v>28724.57</v>
      </c>
      <c r="G74" s="333" t="s">
        <v>255</v>
      </c>
      <c r="H74" s="50"/>
      <c r="I74" s="48"/>
      <c r="J74" s="48" t="s">
        <v>280</v>
      </c>
    </row>
    <row r="75" spans="1:10" ht="74.25" customHeight="1">
      <c r="A75" s="92" t="s">
        <v>271</v>
      </c>
      <c r="B75" s="91" t="s">
        <v>99</v>
      </c>
      <c r="C75" s="47">
        <v>9252</v>
      </c>
      <c r="D75" s="47"/>
      <c r="E75" s="47"/>
      <c r="F75" s="402">
        <f>C75+D75+E75</f>
        <v>9252</v>
      </c>
      <c r="G75" s="50" t="s">
        <v>251</v>
      </c>
      <c r="H75" s="50" t="s">
        <v>78</v>
      </c>
      <c r="I75" s="48" t="s">
        <v>87</v>
      </c>
      <c r="J75" s="48" t="s">
        <v>100</v>
      </c>
    </row>
    <row r="76" spans="1:10" s="81" customFormat="1" ht="61.5" customHeight="1">
      <c r="A76" s="92" t="s">
        <v>137</v>
      </c>
      <c r="B76" s="91" t="s">
        <v>99</v>
      </c>
      <c r="C76" s="47">
        <v>31348</v>
      </c>
      <c r="D76" s="47"/>
      <c r="E76" s="47"/>
      <c r="F76" s="402">
        <f>C76+D76+E76</f>
        <v>31348</v>
      </c>
      <c r="G76" s="50" t="s">
        <v>252</v>
      </c>
      <c r="H76" s="50"/>
      <c r="I76" s="73"/>
      <c r="J76" s="73" t="s">
        <v>125</v>
      </c>
    </row>
    <row r="77" spans="1:10" ht="57" customHeight="1">
      <c r="A77" s="92" t="s">
        <v>93</v>
      </c>
      <c r="B77" s="92" t="s">
        <v>270</v>
      </c>
      <c r="C77" s="47">
        <v>21658</v>
      </c>
      <c r="D77" s="47"/>
      <c r="E77" s="47"/>
      <c r="F77" s="402">
        <f t="shared" si="5"/>
        <v>21658</v>
      </c>
      <c r="G77" s="88" t="s">
        <v>253</v>
      </c>
      <c r="H77" s="50" t="s">
        <v>78</v>
      </c>
      <c r="I77" s="73" t="s">
        <v>117</v>
      </c>
      <c r="J77" s="48" t="s">
        <v>94</v>
      </c>
    </row>
    <row r="78" spans="1:10" ht="61.5" customHeight="1">
      <c r="A78" s="92" t="s">
        <v>93</v>
      </c>
      <c r="B78" s="92" t="s">
        <v>91</v>
      </c>
      <c r="C78" s="47">
        <v>27250</v>
      </c>
      <c r="D78" s="47"/>
      <c r="E78" s="47"/>
      <c r="F78" s="402">
        <f t="shared" si="5"/>
        <v>27250</v>
      </c>
      <c r="G78" s="88" t="s">
        <v>253</v>
      </c>
      <c r="H78" s="50" t="s">
        <v>78</v>
      </c>
      <c r="I78" s="48" t="s">
        <v>101</v>
      </c>
      <c r="J78" s="48" t="s">
        <v>94</v>
      </c>
    </row>
    <row r="79" spans="1:11" ht="15" thickBot="1">
      <c r="A79" s="9"/>
      <c r="B79" s="10"/>
      <c r="C79" s="3"/>
      <c r="D79" s="3"/>
      <c r="E79" s="3"/>
      <c r="F79" s="402">
        <f t="shared" si="5"/>
        <v>0</v>
      </c>
      <c r="G79" s="50"/>
      <c r="H79" s="50"/>
      <c r="I79" s="80" t="s">
        <v>118</v>
      </c>
      <c r="J79" s="72" t="s">
        <v>114</v>
      </c>
      <c r="K79" s="72" t="s">
        <v>115</v>
      </c>
    </row>
    <row r="80" spans="1:11" s="29" customFormat="1" ht="15.75" customHeight="1" thickBot="1">
      <c r="A80" s="461" t="s">
        <v>24</v>
      </c>
      <c r="B80" s="462"/>
      <c r="C80" s="27">
        <f>SUM(C74:C79)</f>
        <v>118232.57</v>
      </c>
      <c r="D80" s="79">
        <f>SUM(D74:D79)</f>
        <v>0</v>
      </c>
      <c r="E80" s="32">
        <f>SUM(E74:E79)</f>
        <v>0</v>
      </c>
      <c r="F80" s="28">
        <f>SUM(F74:F79)</f>
        <v>118232.57</v>
      </c>
      <c r="I80" s="69">
        <f>E16</f>
        <v>122562.44</v>
      </c>
      <c r="J80" s="68">
        <f>F80</f>
        <v>118232.57</v>
      </c>
      <c r="K80" s="386">
        <f>SUM(I80-J80)</f>
        <v>4329.869999999995</v>
      </c>
    </row>
    <row r="82" spans="8:11" ht="15" customHeight="1">
      <c r="H82" s="26"/>
      <c r="I82" s="447" t="s">
        <v>119</v>
      </c>
      <c r="J82" s="447"/>
      <c r="K82" s="386">
        <f>SUM(K38+K51+K68+K80)</f>
        <v>36486.06999999999</v>
      </c>
    </row>
    <row r="83" spans="1:2" ht="15" thickBot="1">
      <c r="A83" s="31"/>
      <c r="B83" s="31"/>
    </row>
    <row r="84" spans="1:10" s="29" customFormat="1" ht="29.25" customHeight="1" thickBot="1">
      <c r="A84" s="30" t="s">
        <v>139</v>
      </c>
      <c r="B84" s="474">
        <f>C37+C51+C80+C67</f>
        <v>662204.03</v>
      </c>
      <c r="C84" s="475"/>
      <c r="E84" s="476">
        <f>F80+F67+F51+F37</f>
        <v>662204.03</v>
      </c>
      <c r="F84" s="477"/>
      <c r="G84" s="30" t="s">
        <v>132</v>
      </c>
      <c r="H84" s="468" t="s">
        <v>116</v>
      </c>
      <c r="I84" s="468"/>
      <c r="J84" s="468"/>
    </row>
    <row r="85" spans="1:10" ht="14.25">
      <c r="A85" s="103"/>
      <c r="C85" s="101"/>
      <c r="E85" s="448">
        <f>K38+K51+K68+K80</f>
        <v>36486.06999999999</v>
      </c>
      <c r="F85" s="448"/>
      <c r="G85" s="6" t="s">
        <v>138</v>
      </c>
      <c r="H85" s="468"/>
      <c r="I85" s="468"/>
      <c r="J85" s="468"/>
    </row>
    <row r="86" spans="3:10" s="98" customFormat="1" ht="14.25">
      <c r="C86" s="101"/>
      <c r="E86" s="466">
        <f>SUM(E84:E85)</f>
        <v>698690.1</v>
      </c>
      <c r="F86" s="467"/>
      <c r="G86" s="104" t="s">
        <v>140</v>
      </c>
      <c r="H86" s="468"/>
      <c r="I86" s="468"/>
      <c r="J86" s="468"/>
    </row>
    <row r="87" spans="1:11" ht="14.25">
      <c r="A87" s="508" t="s">
        <v>70</v>
      </c>
      <c r="B87" s="508"/>
      <c r="C87" s="508"/>
      <c r="D87" s="4"/>
      <c r="H87" s="468"/>
      <c r="I87" s="468"/>
      <c r="J87" s="468"/>
      <c r="K87" s="102">
        <f>E19</f>
        <v>698690.1000000001</v>
      </c>
    </row>
    <row r="88" spans="1:4" ht="14.25">
      <c r="A88" s="508" t="s">
        <v>71</v>
      </c>
      <c r="B88" s="508"/>
      <c r="C88" s="508"/>
      <c r="D88" s="4"/>
    </row>
    <row r="89" spans="1:4" ht="48" customHeight="1">
      <c r="A89" s="505"/>
      <c r="B89" s="506"/>
      <c r="C89" s="507"/>
      <c r="D89" s="74"/>
    </row>
    <row r="90" spans="1:3" ht="14.25">
      <c r="A90" s="505"/>
      <c r="B90" s="506"/>
      <c r="C90" s="507"/>
    </row>
    <row r="92" spans="7:8" ht="13.5" customHeight="1">
      <c r="G92" s="75"/>
      <c r="H92" s="75"/>
    </row>
    <row r="93" spans="7:8" ht="14.25">
      <c r="G93" s="76"/>
      <c r="H93" s="76"/>
    </row>
    <row r="94" spans="6:8" ht="15" customHeight="1">
      <c r="F94" s="82"/>
      <c r="G94" s="76"/>
      <c r="H94" s="76"/>
    </row>
    <row r="95" ht="14.25">
      <c r="F95" s="82"/>
    </row>
    <row r="96" ht="14.25">
      <c r="F96" s="82"/>
    </row>
    <row r="97" ht="14.25">
      <c r="F97" s="82"/>
    </row>
    <row r="98" ht="14.25">
      <c r="F98" s="82"/>
    </row>
    <row r="99" ht="14.25">
      <c r="F99" s="82"/>
    </row>
    <row r="100" ht="14.25">
      <c r="F100" s="82"/>
    </row>
    <row r="101" s="83" customFormat="1" ht="14.25">
      <c r="F101" s="82"/>
    </row>
    <row r="102" ht="14.25">
      <c r="F102" s="82"/>
    </row>
    <row r="103" ht="14.25">
      <c r="F103" s="82"/>
    </row>
    <row r="104" ht="14.25">
      <c r="F104" s="82"/>
    </row>
    <row r="105" ht="14.25">
      <c r="F105" s="82"/>
    </row>
  </sheetData>
  <sheetProtection formatCells="0" formatColumns="0" formatRows="0" insertColumns="0" insertRows="0" insertHyperlinks="0" deleteColumns="0" deleteRows="0" sort="0" autoFilter="0" pivotTables="0"/>
  <mergeCells count="216">
    <mergeCell ref="A90:C90"/>
    <mergeCell ref="I82:J82"/>
    <mergeCell ref="A70:J70"/>
    <mergeCell ref="G71:G73"/>
    <mergeCell ref="H71:H73"/>
    <mergeCell ref="G54:G56"/>
    <mergeCell ref="A87:C87"/>
    <mergeCell ref="A89:C89"/>
    <mergeCell ref="A88:C88"/>
    <mergeCell ref="B71:B73"/>
    <mergeCell ref="IJ24:IK24"/>
    <mergeCell ref="GP24:GQ24"/>
    <mergeCell ref="GR24:GS24"/>
    <mergeCell ref="GT24:GU24"/>
    <mergeCell ref="GV24:GW24"/>
    <mergeCell ref="G49:G50"/>
    <mergeCell ref="G47:G48"/>
    <mergeCell ref="HH24:HI24"/>
    <mergeCell ref="HJ24:HK24"/>
    <mergeCell ref="ID24:IE24"/>
    <mergeCell ref="IF24:IG24"/>
    <mergeCell ref="IT24:IU24"/>
    <mergeCell ref="IL24:IM24"/>
    <mergeCell ref="IN24:IO24"/>
    <mergeCell ref="HV24:HW24"/>
    <mergeCell ref="HX24:HY24"/>
    <mergeCell ref="IR24:IS24"/>
    <mergeCell ref="HZ24:IA24"/>
    <mergeCell ref="IB24:IC24"/>
    <mergeCell ref="IP24:IQ24"/>
    <mergeCell ref="IH24:II24"/>
    <mergeCell ref="GX24:GY24"/>
    <mergeCell ref="HT24:HU24"/>
    <mergeCell ref="GZ24:HA24"/>
    <mergeCell ref="HB24:HC24"/>
    <mergeCell ref="HD24:HE24"/>
    <mergeCell ref="HF24:HG24"/>
    <mergeCell ref="HL24:HM24"/>
    <mergeCell ref="HN24:HO24"/>
    <mergeCell ref="HP24:HQ24"/>
    <mergeCell ref="HR24:HS24"/>
    <mergeCell ref="GD24:GE24"/>
    <mergeCell ref="GF24:GG24"/>
    <mergeCell ref="GH24:GI24"/>
    <mergeCell ref="GJ24:GK24"/>
    <mergeCell ref="GL24:GM24"/>
    <mergeCell ref="GN24:GO24"/>
    <mergeCell ref="FR24:FS24"/>
    <mergeCell ref="FT24:FU24"/>
    <mergeCell ref="FV24:FW24"/>
    <mergeCell ref="FX24:FY24"/>
    <mergeCell ref="FZ24:GA24"/>
    <mergeCell ref="GB24:GC24"/>
    <mergeCell ref="FF24:FG24"/>
    <mergeCell ref="FH24:FI24"/>
    <mergeCell ref="FJ24:FK24"/>
    <mergeCell ref="FL24:FM24"/>
    <mergeCell ref="FN24:FO24"/>
    <mergeCell ref="FP24:FQ24"/>
    <mergeCell ref="ET24:EU24"/>
    <mergeCell ref="EV24:EW24"/>
    <mergeCell ref="EX24:EY24"/>
    <mergeCell ref="EZ24:FA24"/>
    <mergeCell ref="FB24:FC24"/>
    <mergeCell ref="FD24:FE24"/>
    <mergeCell ref="EH24:EI24"/>
    <mergeCell ref="EJ24:EK24"/>
    <mergeCell ref="EL24:EM24"/>
    <mergeCell ref="EN24:EO24"/>
    <mergeCell ref="EP24:EQ24"/>
    <mergeCell ref="ER24:ES24"/>
    <mergeCell ref="DV24:DW24"/>
    <mergeCell ref="DX24:DY24"/>
    <mergeCell ref="DZ24:EA24"/>
    <mergeCell ref="EB24:EC24"/>
    <mergeCell ref="ED24:EE24"/>
    <mergeCell ref="EF24:EG24"/>
    <mergeCell ref="DJ24:DK24"/>
    <mergeCell ref="DL24:DM24"/>
    <mergeCell ref="DN24:DO24"/>
    <mergeCell ref="DP24:DQ24"/>
    <mergeCell ref="DR24:DS24"/>
    <mergeCell ref="DT24:DU24"/>
    <mergeCell ref="CX24:CY24"/>
    <mergeCell ref="CZ24:DA24"/>
    <mergeCell ref="DB24:DC24"/>
    <mergeCell ref="DD24:DE24"/>
    <mergeCell ref="DF24:DG24"/>
    <mergeCell ref="DH24:DI24"/>
    <mergeCell ref="CL24:CM24"/>
    <mergeCell ref="CN24:CO24"/>
    <mergeCell ref="CP24:CQ24"/>
    <mergeCell ref="CR24:CS24"/>
    <mergeCell ref="CT24:CU24"/>
    <mergeCell ref="CV24:CW24"/>
    <mergeCell ref="BZ24:CA24"/>
    <mergeCell ref="CB24:CC24"/>
    <mergeCell ref="CD24:CE24"/>
    <mergeCell ref="CF24:CG24"/>
    <mergeCell ref="CH24:CI24"/>
    <mergeCell ref="CJ24:CK24"/>
    <mergeCell ref="BN24:BO24"/>
    <mergeCell ref="BP24:BQ24"/>
    <mergeCell ref="BR24:BS24"/>
    <mergeCell ref="BT24:BU24"/>
    <mergeCell ref="BV24:BW24"/>
    <mergeCell ref="BX24:BY24"/>
    <mergeCell ref="BB24:BC24"/>
    <mergeCell ref="BD24:BE24"/>
    <mergeCell ref="BF24:BG24"/>
    <mergeCell ref="BH24:BI24"/>
    <mergeCell ref="BJ24:BK24"/>
    <mergeCell ref="BL24:BM24"/>
    <mergeCell ref="AP24:AQ24"/>
    <mergeCell ref="AR24:AS24"/>
    <mergeCell ref="AT24:AU24"/>
    <mergeCell ref="AV24:AW24"/>
    <mergeCell ref="AX24:AY24"/>
    <mergeCell ref="AZ24:BA24"/>
    <mergeCell ref="AN24:AO24"/>
    <mergeCell ref="A69:J69"/>
    <mergeCell ref="A42:A44"/>
    <mergeCell ref="AH24:AI24"/>
    <mergeCell ref="J27:J29"/>
    <mergeCell ref="AL24:AM24"/>
    <mergeCell ref="P24:Q24"/>
    <mergeCell ref="R24:S24"/>
    <mergeCell ref="A26:J26"/>
    <mergeCell ref="F54:F56"/>
    <mergeCell ref="AJ24:AK24"/>
    <mergeCell ref="A25:J25"/>
    <mergeCell ref="A27:A29"/>
    <mergeCell ref="D27:E27"/>
    <mergeCell ref="L24:M24"/>
    <mergeCell ref="A80:B80"/>
    <mergeCell ref="H42:H44"/>
    <mergeCell ref="F27:F29"/>
    <mergeCell ref="A40:J40"/>
    <mergeCell ref="A41:J41"/>
    <mergeCell ref="E24:F24"/>
    <mergeCell ref="A37:B37"/>
    <mergeCell ref="C71:C73"/>
    <mergeCell ref="C27:C29"/>
    <mergeCell ref="C24:D24"/>
    <mergeCell ref="G27:G29"/>
    <mergeCell ref="G42:G44"/>
    <mergeCell ref="A71:A73"/>
    <mergeCell ref="F71:F73"/>
    <mergeCell ref="A54:A56"/>
    <mergeCell ref="A3:J4"/>
    <mergeCell ref="A18:B18"/>
    <mergeCell ref="I19:J19"/>
    <mergeCell ref="I20:J20"/>
    <mergeCell ref="I17:J17"/>
    <mergeCell ref="I24:J24"/>
    <mergeCell ref="A19:B19"/>
    <mergeCell ref="I10:J10"/>
    <mergeCell ref="I11:J11"/>
    <mergeCell ref="I12:J12"/>
    <mergeCell ref="B1:F1"/>
    <mergeCell ref="A13:B13"/>
    <mergeCell ref="A14:B14"/>
    <mergeCell ref="A15:B15"/>
    <mergeCell ref="A16:B16"/>
    <mergeCell ref="A10:B10"/>
    <mergeCell ref="A2:J2"/>
    <mergeCell ref="A11:B11"/>
    <mergeCell ref="A12:B12"/>
    <mergeCell ref="A5:J7"/>
    <mergeCell ref="E86:F86"/>
    <mergeCell ref="H84:J87"/>
    <mergeCell ref="G64:G65"/>
    <mergeCell ref="J54:J56"/>
    <mergeCell ref="B42:B44"/>
    <mergeCell ref="F42:F44"/>
    <mergeCell ref="B84:C84"/>
    <mergeCell ref="E84:F84"/>
    <mergeCell ref="D71:E71"/>
    <mergeCell ref="A52:J52"/>
    <mergeCell ref="A67:B67"/>
    <mergeCell ref="J71:J73"/>
    <mergeCell ref="AF24:AG24"/>
    <mergeCell ref="T24:U24"/>
    <mergeCell ref="V24:W24"/>
    <mergeCell ref="X24:Y24"/>
    <mergeCell ref="Z24:AA24"/>
    <mergeCell ref="I42:I44"/>
    <mergeCell ref="J42:J44"/>
    <mergeCell ref="I27:I29"/>
    <mergeCell ref="G9:J9"/>
    <mergeCell ref="AB24:AC24"/>
    <mergeCell ref="AD24:AE24"/>
    <mergeCell ref="G24:H24"/>
    <mergeCell ref="I13:J13"/>
    <mergeCell ref="I21:J21"/>
    <mergeCell ref="I18:J18"/>
    <mergeCell ref="C42:C44"/>
    <mergeCell ref="D54:E54"/>
    <mergeCell ref="H27:H29"/>
    <mergeCell ref="I54:I56"/>
    <mergeCell ref="A53:J53"/>
    <mergeCell ref="B54:B56"/>
    <mergeCell ref="H54:H56"/>
    <mergeCell ref="D42:E42"/>
    <mergeCell ref="A51:B51"/>
    <mergeCell ref="B27:B29"/>
    <mergeCell ref="A20:B20"/>
    <mergeCell ref="L63:M63"/>
    <mergeCell ref="E85:F85"/>
    <mergeCell ref="I14:J14"/>
    <mergeCell ref="I15:J15"/>
    <mergeCell ref="I16:J16"/>
    <mergeCell ref="I71:I73"/>
    <mergeCell ref="C54:C56"/>
    <mergeCell ref="A17:B17"/>
    <mergeCell ref="A24:B24"/>
  </mergeCells>
  <printOptions/>
  <pageMargins left="0.25" right="0.25" top="0.5" bottom="0.5" header="0.3" footer="0.3"/>
  <pageSetup horizontalDpi="600" verticalDpi="600" orientation="landscape" scale="51" r:id="rId2"/>
  <rowBreaks count="3" manualBreakCount="3">
    <brk id="39" max="12" man="1"/>
    <brk id="51" max="12" man="1"/>
    <brk id="68" max="12" man="1"/>
  </rowBreaks>
  <drawing r:id="rId1"/>
</worksheet>
</file>

<file path=xl/worksheets/sheet4.xml><?xml version="1.0" encoding="utf-8"?>
<worksheet xmlns="http://schemas.openxmlformats.org/spreadsheetml/2006/main" xmlns:r="http://schemas.openxmlformats.org/officeDocument/2006/relationships">
  <sheetPr>
    <tabColor rgb="FF7030A0"/>
  </sheetPr>
  <dimension ref="A1:H18"/>
  <sheetViews>
    <sheetView tabSelected="1" view="pageLayout" zoomScaleSheetLayoutView="80" workbookViewId="0" topLeftCell="A7">
      <selection activeCell="I17" sqref="I17"/>
    </sheetView>
  </sheetViews>
  <sheetFormatPr defaultColWidth="9.140625" defaultRowHeight="15"/>
  <cols>
    <col min="1" max="1" width="31.57421875" style="0" customWidth="1"/>
    <col min="2" max="2" width="15.57421875" style="0" customWidth="1"/>
    <col min="3" max="3" width="12.8515625" style="0" customWidth="1"/>
    <col min="4" max="4" width="13.00390625" style="0" customWidth="1"/>
    <col min="5" max="5" width="32.28125" style="0" customWidth="1"/>
    <col min="6" max="6" width="12.00390625" style="0" customWidth="1"/>
    <col min="7" max="7" width="8.57421875" style="0" customWidth="1"/>
    <col min="8" max="8" width="12.7109375" style="0" customWidth="1"/>
  </cols>
  <sheetData>
    <row r="1" spans="3:8" ht="14.25">
      <c r="C1" s="2"/>
      <c r="D1" s="2"/>
      <c r="G1" s="15"/>
      <c r="H1" s="15"/>
    </row>
    <row r="2" spans="1:8" ht="29.25" customHeight="1">
      <c r="A2" s="509" t="s">
        <v>133</v>
      </c>
      <c r="B2" s="510"/>
      <c r="C2" s="510"/>
      <c r="D2" s="510"/>
      <c r="E2" s="510"/>
      <c r="F2" s="510"/>
      <c r="G2" s="485"/>
      <c r="H2" s="116"/>
    </row>
    <row r="3" spans="1:8" ht="15" customHeight="1">
      <c r="A3" s="5" t="s">
        <v>229</v>
      </c>
      <c r="B3" t="s">
        <v>144</v>
      </c>
      <c r="C3" s="2"/>
      <c r="D3" s="2"/>
      <c r="G3" s="13"/>
      <c r="H3" s="13"/>
    </row>
    <row r="4" spans="1:8" ht="14.25">
      <c r="A4" s="5" t="s">
        <v>20</v>
      </c>
      <c r="B4" s="511" t="str">
        <f>'State General Funds'!B1:F1</f>
        <v>Buena Vista, Crawford, Sac, Early Childhood Iowa</v>
      </c>
      <c r="C4" s="511"/>
      <c r="D4" s="511"/>
      <c r="E4" s="16"/>
      <c r="F4" s="512" t="s">
        <v>29</v>
      </c>
      <c r="G4" s="513"/>
      <c r="H4" s="214"/>
    </row>
    <row r="5" spans="1:8" ht="15" customHeight="1">
      <c r="A5" s="5" t="s">
        <v>21</v>
      </c>
      <c r="B5" s="518" t="s">
        <v>107</v>
      </c>
      <c r="C5" s="518"/>
      <c r="D5" s="518"/>
      <c r="E5" s="16"/>
      <c r="F5" s="514"/>
      <c r="G5" s="515"/>
      <c r="H5" s="443" t="s">
        <v>234</v>
      </c>
    </row>
    <row r="6" spans="1:8" ht="14.25">
      <c r="A6" s="5" t="s">
        <v>22</v>
      </c>
      <c r="B6" s="43" t="s">
        <v>73</v>
      </c>
      <c r="C6" s="43"/>
      <c r="D6" s="43"/>
      <c r="E6" s="16"/>
      <c r="F6" s="516"/>
      <c r="G6" s="517"/>
      <c r="H6" s="443"/>
    </row>
    <row r="7" spans="1:8" ht="14.25">
      <c r="A7" s="5" t="s">
        <v>228</v>
      </c>
      <c r="B7" s="215">
        <v>43832.17</v>
      </c>
      <c r="C7" s="216">
        <v>33192.43</v>
      </c>
      <c r="D7" s="2"/>
      <c r="G7" s="15"/>
      <c r="H7" s="443"/>
    </row>
    <row r="8" spans="1:8" ht="66">
      <c r="A8" s="14" t="s">
        <v>14</v>
      </c>
      <c r="B8" s="22" t="s">
        <v>15</v>
      </c>
      <c r="C8" s="21" t="s">
        <v>16</v>
      </c>
      <c r="D8" s="20" t="s">
        <v>23</v>
      </c>
      <c r="E8" s="19" t="s">
        <v>26</v>
      </c>
      <c r="F8" s="18" t="s">
        <v>28</v>
      </c>
      <c r="G8" s="17" t="s">
        <v>27</v>
      </c>
      <c r="H8" s="120">
        <v>35</v>
      </c>
    </row>
    <row r="9" spans="1:8" ht="57">
      <c r="A9" s="38" t="s">
        <v>39</v>
      </c>
      <c r="B9" s="34">
        <f>B7*H9</f>
        <v>2629.9302</v>
      </c>
      <c r="C9" s="35">
        <f>C7*H9</f>
        <v>1991.5457999999999</v>
      </c>
      <c r="D9" s="35">
        <f>SUM(B9:C9)</f>
        <v>4621.476</v>
      </c>
      <c r="E9" s="64" t="s">
        <v>111</v>
      </c>
      <c r="F9" s="117">
        <f>H8*H9</f>
        <v>2.1</v>
      </c>
      <c r="G9" s="210" t="s">
        <v>108</v>
      </c>
      <c r="H9" s="211">
        <v>0.06</v>
      </c>
    </row>
    <row r="10" spans="1:8" ht="14.25">
      <c r="A10" s="38" t="s">
        <v>126</v>
      </c>
      <c r="B10" s="34"/>
      <c r="C10" s="35"/>
      <c r="D10" s="35"/>
      <c r="E10" s="42"/>
      <c r="F10" s="117"/>
      <c r="G10" s="210"/>
      <c r="H10" s="212"/>
    </row>
    <row r="11" spans="1:8" ht="57">
      <c r="A11" s="39" t="s">
        <v>17</v>
      </c>
      <c r="B11" s="35">
        <f>B7*H11</f>
        <v>6574.8255</v>
      </c>
      <c r="C11" s="35">
        <f>C7*H11</f>
        <v>4978.8645</v>
      </c>
      <c r="D11" s="35">
        <f>SUM(B11:C11)</f>
        <v>11553.689999999999</v>
      </c>
      <c r="E11" s="42" t="s">
        <v>111</v>
      </c>
      <c r="F11" s="117">
        <f>H8*H11</f>
        <v>5.25</v>
      </c>
      <c r="G11" s="210" t="s">
        <v>108</v>
      </c>
      <c r="H11" s="211">
        <v>0.15</v>
      </c>
    </row>
    <row r="12" spans="1:8" ht="14.25">
      <c r="A12" s="39"/>
      <c r="B12" s="34"/>
      <c r="C12" s="35"/>
      <c r="D12" s="35"/>
      <c r="E12" s="42"/>
      <c r="F12" s="117"/>
      <c r="G12" s="210"/>
      <c r="H12" s="212"/>
    </row>
    <row r="13" spans="1:8" ht="57">
      <c r="A13" s="39" t="s">
        <v>134</v>
      </c>
      <c r="B13" s="34">
        <f>B7*H13</f>
        <v>6574.8255</v>
      </c>
      <c r="C13" s="35">
        <f>C7*H13</f>
        <v>4978.8645</v>
      </c>
      <c r="D13" s="35">
        <f>SUM(B13:C13)</f>
        <v>11553.689999999999</v>
      </c>
      <c r="E13" s="42" t="s">
        <v>112</v>
      </c>
      <c r="F13" s="117">
        <f>H8*H13</f>
        <v>5.25</v>
      </c>
      <c r="G13" s="210" t="s">
        <v>109</v>
      </c>
      <c r="H13" s="211">
        <v>0.15</v>
      </c>
    </row>
    <row r="14" spans="1:8" ht="61.5" customHeight="1">
      <c r="A14" s="38" t="s">
        <v>18</v>
      </c>
      <c r="B14" s="34">
        <f>B7*H14</f>
        <v>28052.588799999998</v>
      </c>
      <c r="C14" s="35">
        <f>C7*H14</f>
        <v>21243.1552</v>
      </c>
      <c r="D14" s="35">
        <f>SUM(B14:C14)</f>
        <v>49295.744</v>
      </c>
      <c r="E14" s="42" t="s">
        <v>128</v>
      </c>
      <c r="F14" s="117">
        <f>H8*H14</f>
        <v>22.400000000000002</v>
      </c>
      <c r="G14" s="210" t="s">
        <v>110</v>
      </c>
      <c r="H14" s="211">
        <v>0.64</v>
      </c>
    </row>
    <row r="15" spans="1:8" ht="56.25" customHeight="1">
      <c r="A15" s="38"/>
      <c r="B15" s="34"/>
      <c r="C15" s="35"/>
      <c r="D15" s="35"/>
      <c r="E15" s="42"/>
      <c r="F15" s="36"/>
      <c r="G15" s="210"/>
      <c r="H15" s="212"/>
    </row>
    <row r="16" spans="1:8" ht="14.25">
      <c r="A16" s="36"/>
      <c r="B16" s="34"/>
      <c r="C16" s="35"/>
      <c r="D16" s="35"/>
      <c r="E16" s="36"/>
      <c r="F16" s="36"/>
      <c r="G16" s="36"/>
      <c r="H16" s="212"/>
    </row>
    <row r="17" spans="1:8" ht="14.25">
      <c r="A17" s="36" t="s">
        <v>19</v>
      </c>
      <c r="B17" s="40">
        <f>SUM(B9:B15)</f>
        <v>43832.17</v>
      </c>
      <c r="C17" s="40">
        <f>SUM(C9:C15)</f>
        <v>33192.43</v>
      </c>
      <c r="D17" s="35">
        <f>B17+C17</f>
        <v>77024.6</v>
      </c>
      <c r="E17" s="41"/>
      <c r="F17" s="118">
        <f>SUM(F9:F15)</f>
        <v>35</v>
      </c>
      <c r="G17" s="37"/>
      <c r="H17" s="213"/>
    </row>
    <row r="18" spans="3:4" ht="14.25">
      <c r="C18" s="2"/>
      <c r="D18" s="2"/>
    </row>
  </sheetData>
  <sheetProtection/>
  <mergeCells count="5">
    <mergeCell ref="A2:G2"/>
    <mergeCell ref="B4:D4"/>
    <mergeCell ref="F4:G6"/>
    <mergeCell ref="B5:D5"/>
    <mergeCell ref="H5:H7"/>
  </mergeCells>
  <printOptions/>
  <pageMargins left="0.7" right="0.7" top="0.75" bottom="0.75" header="0.3" footer="0.3"/>
  <pageSetup horizontalDpi="600" verticalDpi="600" orientation="landscape" scale="81" r:id="rId1"/>
  <headerFooter>
    <oddHeader>&amp;CAdministrative Staff Worksheet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mjohnson</dc:creator>
  <cp:keywords/>
  <dc:description/>
  <cp:lastModifiedBy>Owner</cp:lastModifiedBy>
  <cp:lastPrinted>2021-09-03T17:53:06Z</cp:lastPrinted>
  <dcterms:created xsi:type="dcterms:W3CDTF">2011-02-04T14:03:04Z</dcterms:created>
  <dcterms:modified xsi:type="dcterms:W3CDTF">2021-09-03T18:04:01Z</dcterms:modified>
  <cp:category/>
  <cp:version/>
  <cp:contentType/>
  <cp:contentStatus/>
</cp:coreProperties>
</file>